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40009_{FA968B81-9637-45CE-959D-289BE36CBA1F}" xr6:coauthVersionLast="47" xr6:coauthVersionMax="47" xr10:uidLastSave="{00000000-0000-0000-0000-000000000000}"/>
  <bookViews>
    <workbookView xWindow="-120" yWindow="-120" windowWidth="29040" windowHeight="15720" tabRatio="394"/>
  </bookViews>
  <sheets>
    <sheet name="sheet1" sheetId="4" r:id="rId1"/>
    <sheet name="Sheet3" sheetId="3" r:id="rId2"/>
  </sheets>
  <definedNames>
    <definedName name="_xlnm._FilterDatabase" localSheetId="0" hidden="1">sheet1!$A$3:$X$127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8" i="4" l="1"/>
  <c r="L49" i="4"/>
  <c r="L16" i="4"/>
  <c r="L15" i="4"/>
  <c r="L14" i="4"/>
  <c r="L13" i="4"/>
  <c r="L12" i="4"/>
  <c r="L11" i="4"/>
  <c r="L41" i="4"/>
  <c r="L37" i="4"/>
  <c r="L36" i="4"/>
  <c r="L78" i="4"/>
  <c r="L42" i="4"/>
  <c r="I22" i="4"/>
  <c r="I26" i="4"/>
  <c r="I27" i="4" s="1"/>
  <c r="I28" i="4" s="1"/>
  <c r="I29" i="4" s="1"/>
  <c r="I31" i="4"/>
  <c r="I32" i="4" s="1"/>
  <c r="I35" i="4"/>
  <c r="I37" i="4"/>
  <c r="I38" i="4" s="1"/>
  <c r="I42" i="4"/>
  <c r="L43" i="4"/>
  <c r="L50" i="4"/>
  <c r="L51" i="4"/>
  <c r="E52" i="4"/>
  <c r="L52" i="4"/>
  <c r="L53" i="4"/>
  <c r="L54" i="4"/>
  <c r="L55" i="4"/>
  <c r="L56" i="4"/>
  <c r="L57" i="4"/>
  <c r="L58" i="4"/>
  <c r="E59" i="4"/>
  <c r="L59" i="4"/>
  <c r="L60" i="4"/>
  <c r="L61" i="4"/>
  <c r="L62" i="4"/>
  <c r="L63" i="4"/>
  <c r="L64" i="4"/>
  <c r="E65" i="4"/>
  <c r="L65" i="4"/>
  <c r="L66" i="4"/>
  <c r="L67" i="4"/>
  <c r="L68" i="4"/>
  <c r="L69" i="4"/>
  <c r="L70" i="4"/>
  <c r="L71" i="4"/>
  <c r="L72" i="4"/>
  <c r="L73" i="4"/>
  <c r="L74" i="4"/>
  <c r="E76" i="4"/>
  <c r="L77" i="4"/>
  <c r="L79" i="4"/>
  <c r="L81" i="4"/>
  <c r="E82" i="4"/>
  <c r="L82" i="4"/>
  <c r="L83" i="4"/>
  <c r="L84" i="4"/>
  <c r="L85" i="4"/>
  <c r="L86" i="4"/>
  <c r="L87" i="4"/>
  <c r="L88" i="4"/>
  <c r="L90" i="4"/>
  <c r="E91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E106" i="4"/>
  <c r="L106" i="4"/>
  <c r="L107" i="4"/>
  <c r="L108" i="4"/>
  <c r="L110" i="4"/>
  <c r="L111" i="4"/>
  <c r="L112" i="4"/>
  <c r="L113" i="4"/>
  <c r="L114" i="4"/>
  <c r="L115" i="4"/>
  <c r="L116" i="4"/>
  <c r="L117" i="4"/>
  <c r="L118" i="4"/>
  <c r="K127" i="4"/>
  <c r="L127" i="4" l="1"/>
</calcChain>
</file>

<file path=xl/sharedStrings.xml><?xml version="1.0" encoding="utf-8"?>
<sst xmlns="http://schemas.openxmlformats.org/spreadsheetml/2006/main" count="1100" uniqueCount="645">
  <si>
    <t xml:space="preserve">                                        (盖章)</t>
  </si>
  <si>
    <t>经办人</t>
  </si>
  <si>
    <t>经办人联系电话</t>
  </si>
  <si>
    <t>若属于对校外共享收费，需填写此栏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</si>
  <si>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</si>
  <si>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</si>
  <si>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</si>
  <si>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</si>
  <si>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</si>
  <si>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</si>
  <si>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</si>
  <si>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</si>
  <si>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</si>
  <si>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</si>
  <si>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</si>
  <si>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</si>
  <si>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</si>
  <si>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是否安装智能终端</t>
  </si>
  <si>
    <t>项目名称及单项金额（元）</t>
  </si>
  <si>
    <t>仪器对外共享总金额（元）</t>
  </si>
  <si>
    <t>备注</t>
  </si>
  <si>
    <t>小动物核磁共振成像系统</t>
  </si>
  <si>
    <t>Biospec</t>
  </si>
  <si>
    <t>Bruker</t>
  </si>
  <si>
    <t>03030709</t>
  </si>
  <si>
    <t>1313097G</t>
  </si>
  <si>
    <t>黄子成</t>
  </si>
  <si>
    <t>是</t>
  </si>
  <si>
    <t>尿沉淀分析仪 </t>
  </si>
  <si>
    <t>AVE-765A </t>
  </si>
  <si>
    <t>爱威科技股份有限公司</t>
  </si>
  <si>
    <t>000403</t>
  </si>
  <si>
    <t>翔安校区曾宪梓楼140</t>
  </si>
  <si>
    <t>张小芬</t>
  </si>
  <si>
    <t>自动化微生物鉴定系统 </t>
  </si>
  <si>
    <t>New ATB </t>
  </si>
  <si>
    <t>法国梅里埃</t>
  </si>
  <si>
    <t>IAF021142</t>
  </si>
  <si>
    <t>荧光定量PCR仪</t>
  </si>
  <si>
    <t>Q towere3G双通道</t>
  </si>
  <si>
    <t>德国耶拿</t>
  </si>
  <si>
    <t>3107B-0209</t>
  </si>
  <si>
    <t>1713705G</t>
  </si>
  <si>
    <t>翔安校区曾宪梓楼213</t>
  </si>
  <si>
    <t>Q towere3G六通道</t>
  </si>
  <si>
    <t>3107B-0232</t>
  </si>
  <si>
    <t>1713707G</t>
  </si>
  <si>
    <t>厌氧手套箱 </t>
  </si>
  <si>
    <t>VINYL </t>
  </si>
  <si>
    <t>美国COY</t>
  </si>
  <si>
    <t>734/475-220</t>
  </si>
  <si>
    <t>1502965G</t>
  </si>
  <si>
    <t>翔安校区曾宪梓楼115</t>
  </si>
  <si>
    <t>否</t>
  </si>
  <si>
    <t>石墨炉/火焰原子吸收仪 </t>
  </si>
  <si>
    <t>AA-6300C</t>
  </si>
  <si>
    <t>岛津企业管理（中国）有限公司</t>
  </si>
  <si>
    <t>A30645031447CS</t>
  </si>
  <si>
    <t>翔安校区曾宪梓楼327</t>
  </si>
  <si>
    <t>正置荧光显微镜</t>
  </si>
  <si>
    <t>DM4B</t>
  </si>
  <si>
    <t>德国徕卡</t>
  </si>
  <si>
    <t>1707783G</t>
  </si>
  <si>
    <t>翔安校区曾宪梓楼329</t>
  </si>
  <si>
    <t>正置荧光显微镜 </t>
  </si>
  <si>
    <t>BX43 </t>
  </si>
  <si>
    <t>奥林巴斯</t>
  </si>
  <si>
    <t>4J43641</t>
  </si>
  <si>
    <t>1503095G</t>
  </si>
  <si>
    <t>气相色谱质谱联用仪 </t>
  </si>
  <si>
    <t>5975I </t>
  </si>
  <si>
    <t>安捷伦科技公司</t>
  </si>
  <si>
    <t>US62734532US10644054</t>
  </si>
  <si>
    <t>荧光定量热循环仪 </t>
  </si>
  <si>
    <t>CFX96 TOUCH </t>
  </si>
  <si>
    <t>BIORAD</t>
  </si>
  <si>
    <t>785BR11678</t>
  </si>
  <si>
    <t>1502353G</t>
  </si>
  <si>
    <t>倒置荧光显微镜 </t>
  </si>
  <si>
    <t>Ti-U </t>
  </si>
  <si>
    <t>Nikon</t>
  </si>
  <si>
    <t>611167</t>
  </si>
  <si>
    <t>1510511G</t>
  </si>
  <si>
    <t>流式细胞仪</t>
  </si>
  <si>
    <t>CytoFLEX</t>
  </si>
  <si>
    <t>贝克曼</t>
  </si>
  <si>
    <t>AW38242</t>
  </si>
  <si>
    <t>1707792G</t>
  </si>
  <si>
    <t>半制备型高效液相色谱仪</t>
  </si>
  <si>
    <t>Alliance e2695</t>
  </si>
  <si>
    <t>美国WATERS</t>
  </si>
  <si>
    <t>J16SM7970A</t>
  </si>
  <si>
    <t>1707784G</t>
  </si>
  <si>
    <t>翔安校区曾宪梓楼331</t>
  </si>
  <si>
    <t>郭东北</t>
  </si>
  <si>
    <t>荧光分光光度计 </t>
  </si>
  <si>
    <t>Cary eclipse </t>
  </si>
  <si>
    <t>安捷伦</t>
  </si>
  <si>
    <t>MY14330007</t>
  </si>
  <si>
    <t>1502740G</t>
  </si>
  <si>
    <t>Cary Eclipse </t>
  </si>
  <si>
    <t>MY143300071(01)</t>
  </si>
  <si>
    <t>1504161G</t>
  </si>
  <si>
    <t>微孔板发光检测仪 </t>
  </si>
  <si>
    <t>GLomax 96 E6521 </t>
  </si>
  <si>
    <t>Promega</t>
  </si>
  <si>
    <t>9101002012</t>
  </si>
  <si>
    <t>1508607G</t>
  </si>
  <si>
    <t>翔安校区曾宪梓楼415</t>
  </si>
  <si>
    <t>林育纯</t>
  </si>
  <si>
    <t>小动物活体超声/光声多模成像系统</t>
  </si>
  <si>
    <t>Vevo LAZR-X</t>
  </si>
  <si>
    <t>FUJIFILM VisualSonics</t>
  </si>
  <si>
    <t>52886-12</t>
  </si>
  <si>
    <t>1802757G</t>
  </si>
  <si>
    <t>翔安校区分子影像楼105</t>
  </si>
  <si>
    <t>孟珊珊</t>
  </si>
  <si>
    <t>超高分辨率小动物超声成像系统</t>
  </si>
  <si>
    <t>Vevo2100</t>
  </si>
  <si>
    <t>VisualSonics</t>
  </si>
  <si>
    <t>03ZH1X</t>
  </si>
  <si>
    <t>1510448G</t>
  </si>
  <si>
    <t>U-3000 </t>
  </si>
  <si>
    <t>赛默飞世尔科技中国有限公司</t>
  </si>
  <si>
    <t>1412864G</t>
  </si>
  <si>
    <t>庄荣强</t>
  </si>
  <si>
    <t>高效液相色谱-标记室三</t>
  </si>
  <si>
    <t>8076106-8076144-8083586</t>
  </si>
  <si>
    <t>1412865G</t>
  </si>
  <si>
    <t>翔安校区分子影像楼215</t>
  </si>
  <si>
    <t>凝胶成像系统</t>
  </si>
  <si>
    <t>Chemidoe-XRst</t>
  </si>
  <si>
    <t>美国UVP</t>
  </si>
  <si>
    <t>03030611</t>
  </si>
  <si>
    <t>1401664G</t>
  </si>
  <si>
    <t>翔安校区分子影像楼303</t>
  </si>
  <si>
    <t>王骁勇</t>
  </si>
  <si>
    <t>生物发光小动物活体成像系统</t>
  </si>
  <si>
    <t>IVIS LuminaII</t>
  </si>
  <si>
    <t>Caliper</t>
  </si>
  <si>
    <t>1310855G</t>
  </si>
  <si>
    <t>翔安校区分子影像楼321</t>
  </si>
  <si>
    <t>荧光小动物活体成像系统</t>
  </si>
  <si>
    <t>FX Pro</t>
  </si>
  <si>
    <t>Carestream</t>
  </si>
  <si>
    <t>红外热成像仪</t>
  </si>
  <si>
    <t>Ax5</t>
  </si>
  <si>
    <t>北京君创宏业科技公司</t>
  </si>
  <si>
    <t>1313904G</t>
  </si>
  <si>
    <t>荧光分光光度计</t>
  </si>
  <si>
    <t>LS-55 PerkinElmer</t>
  </si>
  <si>
    <t>PerkinElmer</t>
  </si>
  <si>
    <t>紫外分光光度计</t>
  </si>
  <si>
    <t>CARY 60 安捷伦</t>
  </si>
  <si>
    <t>东南化学仪器有限公司</t>
  </si>
  <si>
    <t>MY17040002</t>
  </si>
  <si>
    <t>1709882G</t>
  </si>
  <si>
    <t>冷冻切片机</t>
  </si>
  <si>
    <t>SLEE MEV</t>
  </si>
  <si>
    <t>德国赛利医疗公司</t>
  </si>
  <si>
    <t>EI150001</t>
  </si>
  <si>
    <t>1511192G</t>
  </si>
  <si>
    <t>翔安校区分子影像楼323</t>
  </si>
  <si>
    <t>贝克曼CytoFlex system B3-R2-V0</t>
  </si>
  <si>
    <t>贝克曼库尔特商贸（中国）有限公司</t>
  </si>
  <si>
    <t>AW49394</t>
  </si>
  <si>
    <t>1709238G</t>
  </si>
  <si>
    <t>激光扫描共聚焦显微镜</t>
  </si>
  <si>
    <t>FV1200</t>
  </si>
  <si>
    <t>4k42154</t>
  </si>
  <si>
    <t>1612889G</t>
  </si>
  <si>
    <t>γ-counter计数仪</t>
  </si>
  <si>
    <t>WIEARD2 2480</t>
  </si>
  <si>
    <t>铂金埃尔默仪器</t>
  </si>
  <si>
    <t>DG03130223</t>
  </si>
  <si>
    <t>1412860G</t>
  </si>
  <si>
    <t>翔安校区分子影像楼326</t>
  </si>
  <si>
    <t>超高效液相-TOF质谱联用仪</t>
  </si>
  <si>
    <t>XEVO G2-XS TOF</t>
  </si>
  <si>
    <t>waters</t>
  </si>
  <si>
    <t>TEA775</t>
  </si>
  <si>
    <t>1702168G</t>
  </si>
  <si>
    <t>翔安校区分子影像楼327</t>
  </si>
  <si>
    <t>高效液相色谱-分析型327</t>
  </si>
  <si>
    <t>G1525P127A</t>
  </si>
  <si>
    <t>1702166G</t>
  </si>
  <si>
    <t>小动物活体影像系统配件</t>
  </si>
  <si>
    <t>Siemens Inveon</t>
  </si>
  <si>
    <t>西门子</t>
  </si>
  <si>
    <t>03040502</t>
  </si>
  <si>
    <t>1404159G</t>
  </si>
  <si>
    <t>翔安校区分子影像楼329/330</t>
  </si>
  <si>
    <t>小动物活体影像系统</t>
  </si>
  <si>
    <t>1404162G</t>
  </si>
  <si>
    <t>小动物SPECT/CT 活体影像系统</t>
  </si>
  <si>
    <t>Mediso nanoScan SC</t>
  </si>
  <si>
    <t>Mediso</t>
  </si>
  <si>
    <t>NY-211086-4R CT</t>
  </si>
  <si>
    <t>1605829G</t>
  </si>
  <si>
    <t>400MHz核磁共振</t>
  </si>
  <si>
    <t>中科牛津As400</t>
  </si>
  <si>
    <t>武汉中科牛津波普技术有限公司</t>
  </si>
  <si>
    <t>ZA0009</t>
  </si>
  <si>
    <t>1715154G</t>
  </si>
  <si>
    <t>翔安校区分子影像楼422</t>
  </si>
  <si>
    <t>台式核磁共振弛豫测量系统</t>
  </si>
  <si>
    <t>HT-MICNMR-60 </t>
  </si>
  <si>
    <t>上海寰彤科技设备有限公司 </t>
  </si>
  <si>
    <t>HT20166028 </t>
  </si>
  <si>
    <t>1611507G</t>
  </si>
  <si>
    <t>翔安校区分子影像楼426</t>
  </si>
  <si>
    <t>动态光散射纳米粒度仪</t>
  </si>
  <si>
    <t>SZ-100-Z</t>
  </si>
  <si>
    <t>HORIBA</t>
  </si>
  <si>
    <t>V8A01HK1</t>
  </si>
  <si>
    <t>高效液相色谱-半制备427</t>
  </si>
  <si>
    <t>1525 EF</t>
  </si>
  <si>
    <t>G1525P126A</t>
  </si>
  <si>
    <t>1702165G</t>
  </si>
  <si>
    <t>纳升级蛋白结晶筛选液体工作站</t>
  </si>
  <si>
    <t>MOSQUITO</t>
  </si>
  <si>
    <t>TTPLAB </t>
  </si>
  <si>
    <t>1408467G</t>
  </si>
  <si>
    <t>翔安椭圆楼101()</t>
  </si>
  <si>
    <t>孔志博</t>
  </si>
  <si>
    <t>蛋白结晶自动化成像仪</t>
  </si>
  <si>
    <t>Rock Imager 1</t>
  </si>
  <si>
    <t>Formulatrix</t>
  </si>
  <si>
    <t>127</t>
  </si>
  <si>
    <t>S2302241</t>
  </si>
  <si>
    <t>透射电子显微镜</t>
  </si>
  <si>
    <t>Tecnai G2 F30 Twin</t>
  </si>
  <si>
    <t>FEI</t>
  </si>
  <si>
    <t>9921661/D936</t>
  </si>
  <si>
    <t>翔安校区椭圆楼118</t>
  </si>
  <si>
    <t>郑清炳</t>
  </si>
  <si>
    <t>FEI G2 Spirit</t>
  </si>
  <si>
    <t>D13012 </t>
  </si>
  <si>
    <t>激光粒度分析仪 </t>
  </si>
  <si>
    <t>LS13320 </t>
  </si>
  <si>
    <t>Beckman Coulter</t>
  </si>
  <si>
    <t>AM38863</t>
  </si>
  <si>
    <t>翔安椭圆楼141()</t>
  </si>
  <si>
    <t>差示扫描量热仪</t>
  </si>
  <si>
    <t>VP-Capillary DSC</t>
  </si>
  <si>
    <t>GE</t>
  </si>
  <si>
    <t>0711266</t>
  </si>
  <si>
    <t>全自动智能型蛋白纯化系统</t>
  </si>
  <si>
    <t>AKTA avant</t>
  </si>
  <si>
    <t>1777828</t>
  </si>
  <si>
    <t>1415195G</t>
  </si>
  <si>
    <t>翔安椭圆楼146()</t>
  </si>
  <si>
    <t>高效液相色谱仪</t>
  </si>
  <si>
    <t>1200 </t>
  </si>
  <si>
    <t>安捷伦电子有限公司</t>
  </si>
  <si>
    <t xml:space="preserve">DE90375576 </t>
  </si>
  <si>
    <t>翔安椭圆楼203()</t>
  </si>
  <si>
    <t>AKTA蛋白层析系统</t>
  </si>
  <si>
    <t>Purifier</t>
  </si>
  <si>
    <t>GE </t>
  </si>
  <si>
    <t xml:space="preserve">1529604 </t>
  </si>
  <si>
    <t>20118805</t>
  </si>
  <si>
    <t>E2695</t>
  </si>
  <si>
    <t>Waters</t>
  </si>
  <si>
    <t>J12SM7436A</t>
  </si>
  <si>
    <t>1401041G</t>
  </si>
  <si>
    <t>UPLC</t>
  </si>
  <si>
    <t>沃特斯</t>
  </si>
  <si>
    <t>A16AFC193N</t>
  </si>
  <si>
    <t>1706782G</t>
  </si>
  <si>
    <t>激光光散射仪</t>
  </si>
  <si>
    <t>DAWN HELEOS II</t>
  </si>
  <si>
    <t>马尔文</t>
  </si>
  <si>
    <t>2062-H2</t>
  </si>
  <si>
    <t>S1904261</t>
  </si>
  <si>
    <t>液相色谱仪</t>
  </si>
  <si>
    <t>AKTApure</t>
  </si>
  <si>
    <t>2855966</t>
  </si>
  <si>
    <t>S2302242</t>
  </si>
  <si>
    <t>溶液中蛋白质相互作用分析系统</t>
  </si>
  <si>
    <t>XL-A</t>
  </si>
  <si>
    <t>PLA04G01</t>
  </si>
  <si>
    <t>翔安椭圆楼204()</t>
  </si>
  <si>
    <t>制备型超速离心机 </t>
  </si>
  <si>
    <t>OPTIMA L-90K</t>
  </si>
  <si>
    <t>7500240</t>
  </si>
  <si>
    <t>制备型超速离心机</t>
  </si>
  <si>
    <t>OPTIMA L-80K</t>
  </si>
  <si>
    <t>col11c01</t>
  </si>
  <si>
    <t>分析型超速离心机</t>
  </si>
  <si>
    <t>OPTIMA AUC</t>
  </si>
  <si>
    <t>AUC20C006</t>
  </si>
  <si>
    <t>S2102433</t>
  </si>
  <si>
    <t>微量热仪（ITC）</t>
  </si>
  <si>
    <t>ITC200</t>
  </si>
  <si>
    <t>07.12.688</t>
  </si>
  <si>
    <t>翔安椭圆楼205()</t>
  </si>
  <si>
    <t>高性能计算集群附属设备</t>
  </si>
  <si>
    <t>模块化机房</t>
  </si>
  <si>
    <t>科华数据股份有限公司</t>
  </si>
  <si>
    <t>PG0151231201011</t>
  </si>
  <si>
    <t>S2328565</t>
  </si>
  <si>
    <t>冷冻电镜高性能计算集群</t>
  </si>
  <si>
    <t>宁畅 X640 G40、中科可控 R6240A0</t>
  </si>
  <si>
    <t>宁畅信息产业（北 京） 有限公司</t>
  </si>
  <si>
    <t>9800173503715063</t>
  </si>
  <si>
    <t>S2328566</t>
  </si>
  <si>
    <t>DNA测序仪 </t>
  </si>
  <si>
    <t>3130XL </t>
  </si>
  <si>
    <t>ABI </t>
  </si>
  <si>
    <t>20263-011 </t>
  </si>
  <si>
    <t>翔安椭圆楼206()</t>
  </si>
  <si>
    <t>生物分子相互作用分析系统</t>
  </si>
  <si>
    <t>BIACORE3000</t>
  </si>
  <si>
    <t>1208222G</t>
  </si>
  <si>
    <t>生物分子相互作用分析仪</t>
  </si>
  <si>
    <t>Biacore 8K</t>
  </si>
  <si>
    <t>美国通用</t>
  </si>
  <si>
    <t>2512444</t>
  </si>
  <si>
    <t>S1910378</t>
  </si>
  <si>
    <t>SN:3101145</t>
  </si>
  <si>
    <t>赛多利斯 Sartorius</t>
  </si>
  <si>
    <t>SA-030821</t>
  </si>
  <si>
    <t>SN:SA-030821</t>
  </si>
  <si>
    <t>高通量测序仪</t>
  </si>
  <si>
    <t>ION PGM</t>
  </si>
  <si>
    <t>Thermo</t>
  </si>
  <si>
    <t>274671437</t>
  </si>
  <si>
    <t>1716087G</t>
  </si>
  <si>
    <t>翔安椭圆楼207()</t>
  </si>
  <si>
    <t>多通道自动化工作站</t>
  </si>
  <si>
    <t>NXP</t>
  </si>
  <si>
    <t>A318410774</t>
  </si>
  <si>
    <t>1408470G</t>
  </si>
  <si>
    <t>翔安椭圆楼209()</t>
  </si>
  <si>
    <t>生物制药分析系统</t>
  </si>
  <si>
    <t>PA800 PLUS</t>
  </si>
  <si>
    <t>ABSCIEX</t>
  </si>
  <si>
    <t>A746031402</t>
  </si>
  <si>
    <t>1603463G</t>
  </si>
  <si>
    <t>全自动纳米粒子生成仪</t>
  </si>
  <si>
    <t>MicroFlow S</t>
  </si>
  <si>
    <t>铭汰医药设备（上海）有限公司 Mingtai Pharmaceutical Equipment (Shanghai) Co., Ltd 李科15921096187 Fax:  Email:ke.li@mtmicroflow.com</t>
  </si>
  <si>
    <t>MT-MF-S-011</t>
  </si>
  <si>
    <t>S2325210</t>
  </si>
  <si>
    <t>高效离心机 </t>
  </si>
  <si>
    <t>Avanti </t>
  </si>
  <si>
    <t xml:space="preserve">363104 </t>
  </si>
  <si>
    <t>20060133</t>
  </si>
  <si>
    <t>翔安椭圆楼210()</t>
  </si>
  <si>
    <t>化学发光凝胶成像系统</t>
  </si>
  <si>
    <t>UNIVERSAL hoot IV</t>
  </si>
  <si>
    <t>伯乐</t>
  </si>
  <si>
    <t>731BR01170</t>
  </si>
  <si>
    <t>1605142G</t>
  </si>
  <si>
    <t>翔安椭圆楼217()</t>
  </si>
  <si>
    <t>实时荧光定量热循环仪 </t>
  </si>
  <si>
    <t>CFX96 </t>
  </si>
  <si>
    <t>Bio-Rad</t>
  </si>
  <si>
    <t>785BR03026</t>
  </si>
  <si>
    <t>20101836</t>
  </si>
  <si>
    <t>翔安椭圆楼231()</t>
  </si>
  <si>
    <t>ABI</t>
  </si>
  <si>
    <t xml:space="preserve">275002746 </t>
  </si>
  <si>
    <t>20116390</t>
  </si>
  <si>
    <t>生物芯片点样仪</t>
  </si>
  <si>
    <t>AD1520</t>
  </si>
  <si>
    <t>BioDot</t>
  </si>
  <si>
    <t>AD15200080</t>
  </si>
  <si>
    <t>S2102231</t>
  </si>
  <si>
    <t>翔安椭圆楼240()</t>
  </si>
  <si>
    <t>细胞生长分析系统</t>
  </si>
  <si>
    <t>Clone Select Imager 2.0</t>
  </si>
  <si>
    <t>MD</t>
  </si>
  <si>
    <t>CS18153</t>
  </si>
  <si>
    <t>翔安椭圆楼243()</t>
  </si>
  <si>
    <t>全自动蛋白印迹定量仪</t>
  </si>
  <si>
    <t>Jess</t>
  </si>
  <si>
    <t>ProteinSimple</t>
  </si>
  <si>
    <t>JS-5126</t>
  </si>
  <si>
    <t>S2408529</t>
  </si>
  <si>
    <t>翔安椭圆楼245()</t>
  </si>
  <si>
    <t>三合一组合超高分辨液质联用仪</t>
  </si>
  <si>
    <t>Orbitrap Eclipse</t>
  </si>
  <si>
    <t>THERMO</t>
  </si>
  <si>
    <t>FSN40494</t>
  </si>
  <si>
    <t>S2302532</t>
  </si>
  <si>
    <t>翔安椭圆楼248()</t>
  </si>
  <si>
    <t>BX51 </t>
  </si>
  <si>
    <t>1C51111</t>
  </si>
  <si>
    <t>翔安椭圆楼250()</t>
  </si>
  <si>
    <t>荧光斑点分析仪 </t>
  </si>
  <si>
    <t>ImmunSpot@S5 UV Analyzer </t>
  </si>
  <si>
    <t>美国CTL公司中国办事处</t>
  </si>
  <si>
    <t>1213755G</t>
  </si>
  <si>
    <t>翔安椭圆楼342()</t>
  </si>
  <si>
    <t>细胞荧光显微成像仪</t>
  </si>
  <si>
    <t>M7000</t>
  </si>
  <si>
    <t>D2219-244A-0111</t>
  </si>
  <si>
    <t>S2102226</t>
  </si>
  <si>
    <t>多色流式细胞分析仪</t>
  </si>
  <si>
    <t>Fortessa X-20</t>
  </si>
  <si>
    <t>BD</t>
  </si>
  <si>
    <t>R656385P2001</t>
  </si>
  <si>
    <t>S2102230</t>
  </si>
  <si>
    <t>荧光斑点分析仪</t>
  </si>
  <si>
    <t>ImmunoSpot S6 Universal</t>
  </si>
  <si>
    <t>CTL</t>
  </si>
  <si>
    <t>S6UNIV-02-7354</t>
  </si>
  <si>
    <t>S2302224</t>
  </si>
  <si>
    <t>光谱流式</t>
  </si>
  <si>
    <t>Aurora</t>
  </si>
  <si>
    <t>Cytek</t>
  </si>
  <si>
    <t>U1543</t>
  </si>
  <si>
    <t>S2412838</t>
  </si>
  <si>
    <t>染色体扫描分析系统</t>
  </si>
  <si>
    <t>Axio Imager Z2</t>
  </si>
  <si>
    <t>蔡司</t>
  </si>
  <si>
    <t>3534001095</t>
  </si>
  <si>
    <t>1601099G</t>
  </si>
  <si>
    <t>翔安椭圆楼344()</t>
  </si>
  <si>
    <t>超高分辨率激光共聚焦显微镜</t>
  </si>
  <si>
    <t>TCS SP8 STED</t>
  </si>
  <si>
    <t>徕卡</t>
  </si>
  <si>
    <t>4964001189014</t>
  </si>
  <si>
    <t>S2010171</t>
  </si>
  <si>
    <t>分选型流式细胞仪</t>
  </si>
  <si>
    <t>Facsaria III</t>
  </si>
  <si>
    <t>P64828200155</t>
  </si>
  <si>
    <t>1502995G</t>
  </si>
  <si>
    <t>翔安椭圆楼349()</t>
  </si>
  <si>
    <t>波浪式生物反应器</t>
  </si>
  <si>
    <t>Wave 25</t>
  </si>
  <si>
    <t>通用电气国际事务公司</t>
  </si>
  <si>
    <t>2035331</t>
  </si>
  <si>
    <t>1707845G</t>
  </si>
  <si>
    <t>翔安椭圆楼350()</t>
  </si>
  <si>
    <t>高内涵细胞筛选成像分析系统 </t>
  </si>
  <si>
    <t>Opera Phenix </t>
  </si>
  <si>
    <t>PE公司 </t>
  </si>
  <si>
    <t>1400L14048 </t>
  </si>
  <si>
    <t>1601674G</t>
  </si>
  <si>
    <t>翔安椭圆楼359()</t>
  </si>
  <si>
    <t>自动化细胞培养及检测前处理系统</t>
  </si>
  <si>
    <t>Fluent 1080</t>
  </si>
  <si>
    <t>Tecan</t>
  </si>
  <si>
    <t>1704002651</t>
  </si>
  <si>
    <t>1807017G</t>
  </si>
  <si>
    <t>细胞全视野高内涵成像系统</t>
  </si>
  <si>
    <t>Operetta CLS</t>
  </si>
  <si>
    <t>PE</t>
  </si>
  <si>
    <t>1600L19316</t>
  </si>
  <si>
    <t>S2102232</t>
  </si>
  <si>
    <t>全自动外泌体荧光检测分析系统</t>
  </si>
  <si>
    <t>U30</t>
  </si>
  <si>
    <t>厦门福流生物科技有限公司（NanoFCM） 杨淑芳 18150361037 ysf@nanofcm.cn</t>
  </si>
  <si>
    <t>FNAU30T23110136</t>
  </si>
  <si>
    <t>S2325467</t>
  </si>
  <si>
    <t>多标记检测成像分析系统</t>
  </si>
  <si>
    <t>Ensight</t>
  </si>
  <si>
    <t>3400S2104291</t>
  </si>
  <si>
    <t>S2401702</t>
  </si>
  <si>
    <t>高通量移液工作站</t>
  </si>
  <si>
    <t>Microlab STAR</t>
  </si>
  <si>
    <t>瑞士哈美顿博纳图斯股份公司</t>
  </si>
  <si>
    <t>641A</t>
  </si>
  <si>
    <t>1819196G</t>
  </si>
  <si>
    <t>翔安椭圆楼361()</t>
  </si>
  <si>
    <t>三维细胞打印系统</t>
  </si>
  <si>
    <t>Work Station</t>
  </si>
  <si>
    <t>杭州捷诺飞生物科技股份有限公司</t>
  </si>
  <si>
    <t>BP-018102501</t>
  </si>
  <si>
    <t>S1900127</t>
  </si>
  <si>
    <t>翔安椭圆楼362()</t>
  </si>
  <si>
    <t>生物反应器</t>
  </si>
  <si>
    <t>BioFlo320</t>
  </si>
  <si>
    <t>艾本德(eppendorf)</t>
  </si>
  <si>
    <t>N230411A5887</t>
  </si>
  <si>
    <t>S2309862</t>
  </si>
  <si>
    <t>倒置荧光显微镜</t>
  </si>
  <si>
    <t>Ti-U</t>
  </si>
  <si>
    <t>nikon</t>
  </si>
  <si>
    <t>638092 </t>
  </si>
  <si>
    <t>1308964G</t>
  </si>
  <si>
    <t>翔安椭圆楼364()</t>
  </si>
  <si>
    <t>80i</t>
  </si>
  <si>
    <t>141775 </t>
  </si>
  <si>
    <t>20057291</t>
  </si>
  <si>
    <t>自动化组织解离与自动化单细胞测序文库构建系统</t>
  </si>
  <si>
    <t>SGR-SPAs10, SGR-TDAp10</t>
  </si>
  <si>
    <t>苏州新格元生物科技</t>
  </si>
  <si>
    <t>M101-22050301</t>
  </si>
  <si>
    <t>S2327221</t>
  </si>
  <si>
    <t>翔安椭圆楼368/369()</t>
  </si>
  <si>
    <t>实时高分辨率荧光成像系统</t>
  </si>
  <si>
    <t>DM6 B</t>
  </si>
  <si>
    <t>593368</t>
  </si>
  <si>
    <t>S2302185</t>
  </si>
  <si>
    <t>翔安椭圆楼404()</t>
  </si>
  <si>
    <t>全自动组化仪</t>
  </si>
  <si>
    <t>BOND-MAX</t>
  </si>
  <si>
    <t>M497273</t>
  </si>
  <si>
    <t>玻片扫描显微镜</t>
  </si>
  <si>
    <t>3DHISTECH</t>
  </si>
  <si>
    <t>P250F24A2601</t>
  </si>
  <si>
    <t>高速多孔板成像系统</t>
  </si>
  <si>
    <t>DMi8</t>
  </si>
  <si>
    <t>591968</t>
  </si>
  <si>
    <t>S2302235</t>
  </si>
  <si>
    <t>翔安椭圆楼405()</t>
  </si>
  <si>
    <t>包埋脱水机 </t>
  </si>
  <si>
    <t>ASP200 </t>
  </si>
  <si>
    <t>莱卡 </t>
  </si>
  <si>
    <t>038630528</t>
  </si>
  <si>
    <t>翔安椭圆楼406()</t>
  </si>
  <si>
    <t>流式细胞分析系统</t>
  </si>
  <si>
    <t>Cyan ADP</t>
  </si>
  <si>
    <t>1312095G</t>
  </si>
  <si>
    <t>冷冻切片机 </t>
  </si>
  <si>
    <t>CM1950 </t>
  </si>
  <si>
    <t>047742456</t>
  </si>
  <si>
    <t>11000779</t>
  </si>
  <si>
    <t>实验室动物隔离笼系统</t>
  </si>
  <si>
    <t>2IS036CP</t>
  </si>
  <si>
    <t>1200156G</t>
  </si>
  <si>
    <t>翔安椭圆楼411()</t>
  </si>
  <si>
    <t>核酸提取及液体处理系统</t>
  </si>
  <si>
    <t>Biomek NX-MC </t>
  </si>
  <si>
    <t xml:space="preserve">A318410396 </t>
  </si>
  <si>
    <t>20091952</t>
  </si>
  <si>
    <t>翔安椭圆楼426()</t>
  </si>
  <si>
    <t>可见光小动物活体成像系统</t>
  </si>
  <si>
    <t>Ivis LuminaⅡ</t>
  </si>
  <si>
    <t>Xenogen公司</t>
  </si>
  <si>
    <t>2L四联生物反应器</t>
  </si>
  <si>
    <t>BIOSTAT B DCU II</t>
  </si>
  <si>
    <t>德国Sartorius</t>
  </si>
  <si>
    <t>1302654G</t>
  </si>
  <si>
    <t>翔安跃进楼A212()</t>
  </si>
  <si>
    <t>10L</t>
  </si>
  <si>
    <t>赛多利斯</t>
  </si>
  <si>
    <t>01919</t>
  </si>
  <si>
    <t>1900866G</t>
  </si>
  <si>
    <t>三坐标测量仪</t>
  </si>
  <si>
    <t>CRYSTA-APEX S 574 CNC</t>
  </si>
  <si>
    <t>日本Mitutoyo</t>
  </si>
  <si>
    <t>82051129</t>
  </si>
  <si>
    <t>S2100792</t>
  </si>
  <si>
    <t>翔安跃进楼C204()</t>
  </si>
  <si>
    <t>美国Perkinelmer</t>
  </si>
  <si>
    <t>3400S2105251</t>
  </si>
  <si>
    <t>S2212780</t>
  </si>
  <si>
    <t>翔安跃进楼A206()</t>
  </si>
  <si>
    <t>数字热循环仪</t>
  </si>
  <si>
    <t>QX200</t>
  </si>
  <si>
    <t>伯乐实验仪器公司 Bio-Rad Laboratories, Inc. 电话: +1-510-724-7000 传真: +1-510-741-5817 email:informatics.usa@bio-rad.com</t>
  </si>
  <si>
    <t>771BR9333</t>
  </si>
  <si>
    <t>S2302941</t>
  </si>
  <si>
    <t>翔安跃进楼A205()</t>
  </si>
  <si>
    <t>三代基因测序仪</t>
  </si>
  <si>
    <t>Nanopore GridION</t>
  </si>
  <si>
    <t>牛津纳米孔技术有限公司 Oxford Nanopore Technologies , Ltd. 电话: ？+44 845 034 7900 传真: ？+44 845 034 7900 email: info@nanoporetech.com</t>
  </si>
  <si>
    <t>GXB04268</t>
  </si>
  <si>
    <t>S2309049</t>
  </si>
  <si>
    <t>基因合成仪</t>
  </si>
  <si>
    <t>LK-192X</t>
  </si>
  <si>
    <t>江苏领坤生物科技有限公司</t>
  </si>
  <si>
    <t>2312030121</t>
  </si>
  <si>
    <t>S2328443</t>
  </si>
  <si>
    <t>翔安跃进楼B211()</t>
  </si>
  <si>
    <t>生命支持系统</t>
  </si>
  <si>
    <t>博莱特BLW-60A-PM</t>
  </si>
  <si>
    <t>广州丽丰机电设备工程有限公司</t>
  </si>
  <si>
    <t>2023001088</t>
  </si>
  <si>
    <t>S2307461</t>
  </si>
  <si>
    <t>翔安P3实验室公共区域()</t>
  </si>
  <si>
    <t>生物安全型双扉高压灭菌锅</t>
  </si>
  <si>
    <t>HX-1580 2D</t>
  </si>
  <si>
    <t>systec</t>
  </si>
  <si>
    <t>HX30244</t>
  </si>
  <si>
    <t>S2401917</t>
  </si>
  <si>
    <t>HX980-2D</t>
  </si>
  <si>
    <t>HX30242</t>
  </si>
  <si>
    <t>S2401918</t>
  </si>
  <si>
    <t>中压制备色谱</t>
  </si>
  <si>
    <t>Selekt 2SV</t>
  </si>
  <si>
    <t>biotage</t>
  </si>
  <si>
    <t>SEL194900430</t>
  </si>
  <si>
    <t>S2015716</t>
  </si>
  <si>
    <t>翔安校区分子影像楼420</t>
  </si>
  <si>
    <t>高纯锗伽玛能谱仪</t>
  </si>
  <si>
    <t>GMX35P4</t>
  </si>
  <si>
    <t>美国阿美特克商贸（上海）有限公司</t>
  </si>
  <si>
    <t>1800277G</t>
  </si>
  <si>
    <t>翔安校区分子影像楼213</t>
  </si>
  <si>
    <t>回旋加速器</t>
  </si>
  <si>
    <t>Cyclone18</t>
  </si>
  <si>
    <t>IBA BEAM APPLICATIONS(IBA) s.a.</t>
  </si>
  <si>
    <t>PAH210</t>
  </si>
  <si>
    <t>1807712G</t>
  </si>
  <si>
    <t>翔安校区分子影像楼加速器室</t>
  </si>
  <si>
    <t>高效液相色谱-标记室一</t>
  </si>
  <si>
    <t>8140554、8138470</t>
  </si>
  <si>
    <t>高效液相色谱-标记室四</t>
  </si>
  <si>
    <t>8130116、8132016</t>
  </si>
  <si>
    <t>翔安校区分子影像楼216</t>
  </si>
  <si>
    <t>序号</t>
    <phoneticPr fontId="3" type="noConversion"/>
  </si>
  <si>
    <t>合计</t>
    <phoneticPr fontId="3" type="noConversion"/>
  </si>
  <si>
    <t>1510584G</t>
    <phoneticPr fontId="3" type="noConversion"/>
  </si>
  <si>
    <t>1310856G</t>
    <phoneticPr fontId="3" type="noConversion"/>
  </si>
  <si>
    <t>1511190G</t>
    <phoneticPr fontId="3" type="noConversion"/>
  </si>
  <si>
    <t>是/是/是</t>
  </si>
  <si>
    <r>
      <t>翔安校区分子影像楼4</t>
    </r>
    <r>
      <rPr>
        <sz val="12"/>
        <rFont val="宋体"/>
        <family val="3"/>
        <charset val="134"/>
      </rPr>
      <t>27</t>
    </r>
    <phoneticPr fontId="3" type="noConversion"/>
  </si>
  <si>
    <r>
      <rPr>
        <sz val="11"/>
        <rFont val="宋体"/>
        <family val="3"/>
        <charset val="134"/>
      </rPr>
      <t>赛默飞世尔科技中国有限公司</t>
    </r>
  </si>
  <si>
    <r>
      <rPr>
        <sz val="11"/>
        <rFont val="宋体"/>
        <family val="3"/>
        <charset val="134"/>
      </rPr>
      <t>庄荣强</t>
    </r>
  </si>
  <si>
    <t>否/否/否</t>
    <phoneticPr fontId="3" type="noConversion"/>
  </si>
  <si>
    <t>1401048G</t>
    <phoneticPr fontId="3" type="noConversion"/>
  </si>
  <si>
    <t>1511215G</t>
    <phoneticPr fontId="3" type="noConversion"/>
  </si>
  <si>
    <t>否/否/否</t>
  </si>
  <si>
    <t>是/是/否</t>
  </si>
  <si>
    <t>是/是/是</t>
    <phoneticPr fontId="3" type="noConversion"/>
  </si>
  <si>
    <t>1603865G</t>
    <phoneticPr fontId="3" type="noConversion"/>
  </si>
  <si>
    <t>1601296G</t>
    <phoneticPr fontId="3" type="noConversion"/>
  </si>
  <si>
    <t>S2302243</t>
    <phoneticPr fontId="3" type="noConversion"/>
  </si>
  <si>
    <t>1407672G</t>
    <phoneticPr fontId="3" type="noConversion"/>
  </si>
  <si>
    <t>1309032G</t>
    <phoneticPr fontId="3" type="noConversion"/>
  </si>
  <si>
    <t>S2302234</t>
    <phoneticPr fontId="3" type="noConversion"/>
  </si>
  <si>
    <t>开放状态
(是否绑定校级系统/是否设置计费规则/是否已开放收费)</t>
    <phoneticPr fontId="3" type="noConversion"/>
  </si>
  <si>
    <t>翔安校区曾宪梓楼131</t>
    <phoneticPr fontId="3" type="noConversion"/>
  </si>
  <si>
    <t>翔安校区曾宪梓楼213</t>
    <phoneticPr fontId="3" type="noConversion"/>
  </si>
  <si>
    <t>翔安椭圆楼141()</t>
    <phoneticPr fontId="3" type="noConversion"/>
  </si>
  <si>
    <t>SN：M497273</t>
    <phoneticPr fontId="3" type="noConversion"/>
  </si>
  <si>
    <t>SN：P250F24A2601</t>
    <phoneticPr fontId="3" type="noConversion"/>
  </si>
  <si>
    <r>
      <t>是/是/</t>
    </r>
    <r>
      <rPr>
        <sz val="12"/>
        <rFont val="宋体"/>
        <family val="3"/>
        <charset val="134"/>
      </rPr>
      <t>否</t>
    </r>
    <phoneticPr fontId="3" type="noConversion"/>
  </si>
  <si>
    <t>是/是/否</t>
    <phoneticPr fontId="3" type="noConversion"/>
  </si>
  <si>
    <t>2025年面向全校开放使用的实验室贵重仪器设备信息汇总表</t>
    <phoneticPr fontId="3" type="noConversion"/>
  </si>
  <si>
    <t>2024核对后减免面积</t>
    <phoneticPr fontId="3" type="noConversion"/>
  </si>
  <si>
    <t>2025年减免面积</t>
    <phoneticPr fontId="3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</si>
  <si>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3" type="noConversion"/>
  </si>
  <si>
    <t>2025开放状态</t>
    <phoneticPr fontId="3" type="noConversion"/>
  </si>
  <si>
    <t>2025年情况</t>
    <phoneticPr fontId="3" type="noConversion"/>
  </si>
  <si>
    <t>保留</t>
    <phoneticPr fontId="3" type="noConversion"/>
  </si>
  <si>
    <t>修改</t>
    <phoneticPr fontId="3" type="noConversion"/>
  </si>
  <si>
    <t>删除</t>
    <phoneticPr fontId="3" type="noConversion"/>
  </si>
  <si>
    <t>新增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</si>
</sst>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¥&quot;#,##0.00;[Red]&quot;¥&quot;\-#,##0.00"/>
    <numFmt numFmtId="44" formatCode="_ &quot;¥&quot;* #,##0.00_ ;_ &quot;¥&quot;* \-#,##0.00_ ;_ &quot;¥&quot;* &quot;-&quot;??_ ;_ @_ "/>
    <numFmt numFmtId="176" formatCode="yyyy/m/d;@"/>
    <numFmt numFmtId="177" formatCode="0.0_);[Red]\(0.0\)"/>
    <numFmt numFmtId="178" formatCode="000000"/>
    <numFmt numFmtId="179" formatCode="0_ "/>
    <numFmt numFmtId="180" formatCode="0.00_);[Red]\(0.00\)"/>
  </numFmts>
  <fonts count="10" x14ac:knownFonts="1">
    <font>
      <sz val="12"/>
      <name val="宋体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</cellStyleXfs>
  <cellXfs count="94">
    <xf numFmtId="0" fontId="0" fillId="0" borderId="0" xfId="0"/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3" applyNumberFormat="1" applyFont="1" applyFill="1" applyBorder="1" applyAlignment="1">
      <alignment horizontal="center" vertical="center"/>
    </xf>
    <xf numFmtId="177" fontId="7" fillId="0" borderId="1" xfId="3" applyNumberFormat="1" applyFont="1" applyFill="1" applyBorder="1" applyAlignment="1">
      <alignment horizontal="center" vertical="center"/>
    </xf>
    <xf numFmtId="178" fontId="7" fillId="0" borderId="1" xfId="3" applyNumberFormat="1" applyFont="1" applyFill="1" applyBorder="1" applyAlignment="1">
      <alignment horizontal="center" vertical="center"/>
    </xf>
    <xf numFmtId="17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9" fontId="7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1" xfId="3" applyNumberFormat="1" applyFont="1" applyFill="1" applyBorder="1" applyAlignment="1">
      <alignment horizontal="center" vertical="center"/>
    </xf>
    <xf numFmtId="178" fontId="2" fillId="0" borderId="1" xfId="3" applyNumberFormat="1" applyFont="1" applyFill="1" applyBorder="1" applyAlignment="1">
      <alignment horizontal="center" vertical="center"/>
    </xf>
    <xf numFmtId="177" fontId="2" fillId="0" borderId="1" xfId="3" applyNumberFormat="1" applyFont="1" applyFill="1" applyBorder="1" applyAlignment="1">
      <alignment horizontal="center" vertical="center"/>
    </xf>
    <xf numFmtId="176" fontId="2" fillId="0" borderId="1" xfId="2" applyNumberFormat="1" applyFont="1" applyFill="1" applyBorder="1" applyAlignment="1">
      <alignment horizontal="center" vertical="center"/>
    </xf>
    <xf numFmtId="177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8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8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180" fontId="7" fillId="0" borderId="1" xfId="3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44" fontId="2" fillId="0" borderId="1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4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4" fontId="7" fillId="0" borderId="1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4" fontId="7" fillId="0" borderId="2" xfId="0" applyNumberFormat="1" applyFont="1" applyFill="1" applyBorder="1" applyAlignment="1">
      <alignment horizontal="center" vertical="center"/>
    </xf>
    <xf numFmtId="178" fontId="4" fillId="0" borderId="1" xfId="3" applyNumberFormat="1" applyFont="1" applyFill="1" applyBorder="1" applyAlignment="1">
      <alignment horizontal="center" vertical="center" wrapText="1"/>
    </xf>
    <xf numFmtId="178" fontId="8" fillId="0" borderId="1" xfId="3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79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4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</cellXfs>
  <cellStyles count="4">
    <cellStyle name="常规" xfId="0" builtinId="0"/>
    <cellStyle name="常规 10 2 4" xfId="1"/>
    <cellStyle name="常规 2" xfId="2"/>
    <cellStyle name="常规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abSelected="1" zoomScale="85" zoomScaleNormal="85" workbookViewId="0">
      <pane xSplit="2" ySplit="3" topLeftCell="K4" activePane="bottomRight" state="frozen"/>
      <selection pane="topRight"/>
      <selection pane="bottomLeft"/>
      <selection pane="bottomRight" activeCell="X120" sqref="X120"/>
    </sheetView>
  </sheetViews>
  <sheetFormatPr defaultColWidth="8.625" defaultRowHeight="14.25" x14ac:dyDescent="0.15"/>
  <cols>
    <col min="1" max="1" width="5.5" style="36" customWidth="1"/>
    <col min="2" max="2" width="22.875" style="36" customWidth="1"/>
    <col min="3" max="3" width="24.75" style="36" customWidth="1"/>
    <col min="4" max="4" width="20" style="36" customWidth="1"/>
    <col min="5" max="5" width="19.5" style="82" customWidth="1"/>
    <col min="6" max="6" width="11.75" style="37" customWidth="1"/>
    <col min="7" max="7" width="14.625" style="83" customWidth="1"/>
    <col min="8" max="8" width="18.375" style="36" customWidth="1"/>
    <col min="9" max="9" width="23.25" style="36" customWidth="1"/>
    <col min="10" max="10" width="12.375" style="36" customWidth="1"/>
    <col min="11" max="11" width="10.875" style="84" customWidth="1"/>
    <col min="12" max="12" width="23.25" style="35" customWidth="1"/>
    <col min="13" max="15" width="14.375" style="35" customWidth="1"/>
    <col min="16" max="16" width="7.5" style="36" hidden="1" customWidth="1"/>
    <col min="17" max="17" width="13.875" style="36" hidden="1" customWidth="1"/>
    <col min="18" max="18" width="39.25" style="36" customWidth="1"/>
    <col min="19" max="19" width="11.375" style="36" customWidth="1"/>
    <col min="20" max="20" width="8.75" style="36" customWidth="1"/>
    <col min="21" max="21" width="25.125" style="36" customWidth="1"/>
    <col min="22" max="22" width="22.625" style="36" customWidth="1"/>
    <col min="23" max="23" width="14" style="36" customWidth="1"/>
    <col min="24" max="24" width="51.625" style="36" bestFit="1" customWidth="1"/>
    <col min="25" max="16384" width="8.625" style="36"/>
  </cols>
  <sheetData>
    <row r="1" spans="1:24" s="53" customFormat="1" ht="39.75" customHeight="1" x14ac:dyDescent="0.15">
      <c r="A1" s="48" t="s">
        <v>635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50"/>
      <c r="W1" s="87"/>
    </row>
    <row r="2" spans="1:24" s="53" customFormat="1" ht="36" customHeight="1" x14ac:dyDescent="0.15">
      <c r="A2" s="42"/>
      <c r="B2" s="42"/>
      <c r="C2" s="42" t="s">
        <v>0</v>
      </c>
      <c r="D2" s="42"/>
      <c r="E2" s="54"/>
      <c r="F2" s="43"/>
      <c r="G2" s="55"/>
      <c r="H2" s="18" t="s">
        <v>1</v>
      </c>
      <c r="I2" s="18"/>
      <c r="J2" s="18"/>
      <c r="K2" s="56"/>
      <c r="L2" s="19" t="s">
        <v>2</v>
      </c>
      <c r="M2" s="19"/>
      <c r="N2" s="19"/>
      <c r="O2" s="19"/>
      <c r="P2" s="42"/>
      <c r="Q2" s="42"/>
      <c r="R2" s="42"/>
      <c r="S2" s="42"/>
      <c r="T2" s="42"/>
      <c r="U2" s="42" t="s">
        <v>3</v>
      </c>
      <c r="V2" s="91"/>
      <c r="W2" s="18"/>
      <c r="X2" s="18"/>
    </row>
    <row r="3" spans="1:24" s="25" customFormat="1" ht="114" x14ac:dyDescent="0.15">
      <c r="A3" s="16" t="s">
        <v>606</v>
      </c>
      <c r="B3" s="16" t="s">
        <v>4</v>
      </c>
      <c r="C3" s="16" t="s">
        <v>5</v>
      </c>
      <c r="D3" s="16" t="s">
        <v>6</v>
      </c>
      <c r="E3" s="20" t="s">
        <v>7</v>
      </c>
      <c r="F3" s="21" t="s">
        <v>8</v>
      </c>
      <c r="G3" s="22" t="s">
        <v>9</v>
      </c>
      <c r="H3" s="16" t="s">
        <v>10</v>
      </c>
      <c r="I3" s="16" t="s">
        <v>11</v>
      </c>
      <c r="J3" s="86" t="s">
        <v>637</v>
      </c>
      <c r="K3" s="52" t="s">
        <v>636</v>
      </c>
      <c r="L3" s="23" t="s">
        <v>638</v>
      </c>
      <c r="M3" s="23" t="s">
        <v>12</v>
      </c>
      <c r="N3" s="23" t="s">
        <v>13</v>
      </c>
      <c r="O3" s="23" t="s">
        <v>14</v>
      </c>
      <c r="P3" s="16" t="s">
        <v>15</v>
      </c>
      <c r="Q3" s="16" t="s">
        <v>16</v>
      </c>
      <c r="R3" s="16" t="s">
        <v>627</v>
      </c>
      <c r="S3" s="86" t="s">
        <v>639</v>
      </c>
      <c r="T3" s="16" t="s">
        <v>17</v>
      </c>
      <c r="U3" s="16" t="s">
        <v>18</v>
      </c>
      <c r="V3" s="24" t="s">
        <v>19</v>
      </c>
      <c r="W3" s="90" t="s">
        <v>640</v>
      </c>
      <c r="X3" s="16" t="s">
        <v>20</v>
      </c>
    </row>
    <row r="4" spans="1:24" ht="24.95" customHeight="1" x14ac:dyDescent="0.15">
      <c r="A4" s="15">
        <v>1</v>
      </c>
      <c r="B4" s="15" t="s">
        <v>21</v>
      </c>
      <c r="C4" s="15" t="s">
        <v>22</v>
      </c>
      <c r="D4" s="15" t="s">
        <v>23</v>
      </c>
      <c r="E4" s="57">
        <v>8033358.79</v>
      </c>
      <c r="F4" s="1">
        <v>41564</v>
      </c>
      <c r="G4" s="15" t="s">
        <v>24</v>
      </c>
      <c r="H4" s="15" t="s">
        <v>25</v>
      </c>
      <c r="I4" s="4" t="s">
        <v>628</v>
      </c>
      <c r="J4" s="4"/>
      <c r="K4" s="58">
        <v>107.18</v>
      </c>
      <c r="L4" s="3">
        <v>107.18</v>
      </c>
      <c r="M4" s="3">
        <v>62.72</v>
      </c>
      <c r="N4" s="40">
        <v>89.6</v>
      </c>
      <c r="O4" s="40">
        <v>151.55000000000001</v>
      </c>
      <c r="P4" s="15" t="s">
        <v>26</v>
      </c>
      <c r="Q4" s="5">
        <v>18850312046</v>
      </c>
      <c r="R4" s="15" t="s">
        <v>611</v>
      </c>
      <c r="S4" s="15"/>
      <c r="T4" s="15" t="s">
        <v>27</v>
      </c>
      <c r="U4" s="6"/>
      <c r="V4" s="59"/>
      <c r="W4" s="59"/>
      <c r="X4" s="18"/>
    </row>
    <row r="5" spans="1:24" ht="24.95" customHeight="1" x14ac:dyDescent="0.15">
      <c r="A5" s="15">
        <v>2</v>
      </c>
      <c r="B5" s="4" t="s">
        <v>28</v>
      </c>
      <c r="C5" s="4" t="s">
        <v>29</v>
      </c>
      <c r="D5" s="15" t="s">
        <v>30</v>
      </c>
      <c r="E5" s="57">
        <v>148000</v>
      </c>
      <c r="F5" s="1">
        <v>42527</v>
      </c>
      <c r="G5" s="15" t="s">
        <v>31</v>
      </c>
      <c r="H5" s="15" t="s">
        <v>621</v>
      </c>
      <c r="I5" s="15" t="s">
        <v>32</v>
      </c>
      <c r="J5" s="15"/>
      <c r="K5" s="58">
        <v>0</v>
      </c>
      <c r="L5" s="40">
        <v>17.09</v>
      </c>
      <c r="M5" s="40">
        <v>10</v>
      </c>
      <c r="N5" s="41">
        <v>50.4</v>
      </c>
      <c r="O5" s="41">
        <v>86.12</v>
      </c>
      <c r="P5" s="15" t="s">
        <v>33</v>
      </c>
      <c r="Q5" s="5">
        <v>15860740106</v>
      </c>
      <c r="R5" s="15" t="s">
        <v>615</v>
      </c>
      <c r="S5" s="15"/>
      <c r="T5" s="15" t="s">
        <v>27</v>
      </c>
      <c r="U5" s="6"/>
      <c r="V5" s="33"/>
      <c r="W5" s="33"/>
      <c r="X5" s="18"/>
    </row>
    <row r="6" spans="1:24" ht="24.95" customHeight="1" x14ac:dyDescent="0.15">
      <c r="A6" s="15">
        <v>3</v>
      </c>
      <c r="B6" s="4" t="s">
        <v>34</v>
      </c>
      <c r="C6" s="15" t="s">
        <v>35</v>
      </c>
      <c r="D6" s="15" t="s">
        <v>36</v>
      </c>
      <c r="E6" s="57">
        <v>186657.57</v>
      </c>
      <c r="F6" s="1">
        <v>42129</v>
      </c>
      <c r="G6" s="15" t="s">
        <v>37</v>
      </c>
      <c r="H6" s="15" t="s">
        <v>622</v>
      </c>
      <c r="I6" s="15" t="s">
        <v>32</v>
      </c>
      <c r="J6" s="15"/>
      <c r="K6" s="58">
        <v>8.5449999999999999</v>
      </c>
      <c r="L6" s="40">
        <v>17.09</v>
      </c>
      <c r="M6" s="40">
        <v>10</v>
      </c>
      <c r="N6" s="41"/>
      <c r="O6" s="41"/>
      <c r="P6" s="15" t="s">
        <v>33</v>
      </c>
      <c r="Q6" s="5">
        <v>15860740106</v>
      </c>
      <c r="R6" s="15" t="s">
        <v>633</v>
      </c>
      <c r="S6" s="15"/>
      <c r="T6" s="15" t="s">
        <v>27</v>
      </c>
      <c r="U6" s="6"/>
      <c r="V6" s="33"/>
      <c r="W6" s="33"/>
      <c r="X6" s="18"/>
    </row>
    <row r="7" spans="1:24" ht="24.95" customHeight="1" x14ac:dyDescent="0.15">
      <c r="A7" s="15">
        <v>4</v>
      </c>
      <c r="B7" s="4" t="s">
        <v>38</v>
      </c>
      <c r="C7" s="4" t="s">
        <v>39</v>
      </c>
      <c r="D7" s="15" t="s">
        <v>40</v>
      </c>
      <c r="E7" s="57">
        <v>209792.74</v>
      </c>
      <c r="F7" s="1">
        <v>42901</v>
      </c>
      <c r="G7" s="15" t="s">
        <v>41</v>
      </c>
      <c r="H7" s="15" t="s">
        <v>42</v>
      </c>
      <c r="I7" s="15" t="s">
        <v>629</v>
      </c>
      <c r="J7" s="15"/>
      <c r="K7" s="58">
        <v>25</v>
      </c>
      <c r="L7" s="40">
        <v>25</v>
      </c>
      <c r="M7" s="40">
        <v>14.63</v>
      </c>
      <c r="N7" s="41">
        <v>86.7</v>
      </c>
      <c r="O7" s="41">
        <v>146.65</v>
      </c>
      <c r="P7" s="15" t="s">
        <v>33</v>
      </c>
      <c r="Q7" s="15">
        <v>15860740106</v>
      </c>
      <c r="R7" s="15" t="s">
        <v>611</v>
      </c>
      <c r="S7" s="15"/>
      <c r="T7" s="15" t="s">
        <v>27</v>
      </c>
      <c r="U7" s="6"/>
      <c r="V7" s="33"/>
      <c r="W7" s="33"/>
      <c r="X7" s="18"/>
    </row>
    <row r="8" spans="1:24" ht="24.95" customHeight="1" x14ac:dyDescent="0.15">
      <c r="A8" s="15">
        <v>5</v>
      </c>
      <c r="B8" s="4" t="s">
        <v>38</v>
      </c>
      <c r="C8" s="4" t="s">
        <v>44</v>
      </c>
      <c r="D8" s="15" t="s">
        <v>40</v>
      </c>
      <c r="E8" s="57">
        <v>358677.9</v>
      </c>
      <c r="F8" s="1">
        <v>42901</v>
      </c>
      <c r="G8" s="15" t="s">
        <v>45</v>
      </c>
      <c r="H8" s="15" t="s">
        <v>46</v>
      </c>
      <c r="I8" s="15" t="s">
        <v>43</v>
      </c>
      <c r="J8" s="15"/>
      <c r="K8" s="58">
        <v>25</v>
      </c>
      <c r="L8" s="40">
        <v>25</v>
      </c>
      <c r="M8" s="40">
        <v>14.63</v>
      </c>
      <c r="N8" s="41"/>
      <c r="O8" s="41"/>
      <c r="P8" s="15" t="s">
        <v>33</v>
      </c>
      <c r="Q8" s="15">
        <v>15860740106</v>
      </c>
      <c r="R8" s="15" t="s">
        <v>611</v>
      </c>
      <c r="S8" s="15"/>
      <c r="T8" s="15" t="s">
        <v>27</v>
      </c>
      <c r="U8" s="11"/>
      <c r="V8" s="33"/>
      <c r="W8" s="33"/>
      <c r="X8" s="18"/>
    </row>
    <row r="9" spans="1:24" ht="24.95" customHeight="1" x14ac:dyDescent="0.15">
      <c r="A9" s="15">
        <v>6</v>
      </c>
      <c r="B9" s="4" t="s">
        <v>47</v>
      </c>
      <c r="C9" s="15" t="s">
        <v>48</v>
      </c>
      <c r="D9" s="15" t="s">
        <v>49</v>
      </c>
      <c r="E9" s="57">
        <v>124702.39</v>
      </c>
      <c r="F9" s="1">
        <v>41897</v>
      </c>
      <c r="G9" s="15" t="s">
        <v>50</v>
      </c>
      <c r="H9" s="15" t="s">
        <v>51</v>
      </c>
      <c r="I9" s="15" t="s">
        <v>52</v>
      </c>
      <c r="J9" s="15"/>
      <c r="K9" s="58">
        <v>20</v>
      </c>
      <c r="L9" s="40">
        <v>40</v>
      </c>
      <c r="M9" s="40">
        <v>23.41</v>
      </c>
      <c r="N9" s="40">
        <v>28</v>
      </c>
      <c r="O9" s="40">
        <v>47.85</v>
      </c>
      <c r="P9" s="15" t="s">
        <v>33</v>
      </c>
      <c r="Q9" s="5">
        <v>15860740106</v>
      </c>
      <c r="R9" s="15" t="s">
        <v>633</v>
      </c>
      <c r="S9" s="15"/>
      <c r="T9" s="15" t="s">
        <v>53</v>
      </c>
      <c r="U9" s="6"/>
      <c r="V9" s="33"/>
      <c r="W9" s="33"/>
      <c r="X9" s="18"/>
    </row>
    <row r="10" spans="1:24" ht="24.95" customHeight="1" x14ac:dyDescent="0.15">
      <c r="A10" s="15">
        <v>7</v>
      </c>
      <c r="B10" s="4" t="s">
        <v>54</v>
      </c>
      <c r="C10" s="4" t="s">
        <v>55</v>
      </c>
      <c r="D10" s="15" t="s">
        <v>56</v>
      </c>
      <c r="E10" s="57">
        <v>196800</v>
      </c>
      <c r="F10" s="1">
        <v>41579</v>
      </c>
      <c r="G10" s="15" t="s">
        <v>57</v>
      </c>
      <c r="H10" s="15" t="s">
        <v>624</v>
      </c>
      <c r="I10" s="15" t="s">
        <v>58</v>
      </c>
      <c r="J10" s="15"/>
      <c r="K10" s="58">
        <v>30</v>
      </c>
      <c r="L10" s="40">
        <v>30</v>
      </c>
      <c r="M10" s="40">
        <v>17.559999999999999</v>
      </c>
      <c r="N10" s="40">
        <v>123</v>
      </c>
      <c r="O10" s="40">
        <v>208.05</v>
      </c>
      <c r="P10" s="15" t="s">
        <v>33</v>
      </c>
      <c r="Q10" s="5">
        <v>15860740106</v>
      </c>
      <c r="R10" s="15" t="s">
        <v>611</v>
      </c>
      <c r="S10" s="15"/>
      <c r="T10" s="15" t="s">
        <v>27</v>
      </c>
      <c r="U10" s="12"/>
      <c r="V10" s="33"/>
      <c r="W10" s="33"/>
      <c r="X10" s="18"/>
    </row>
    <row r="11" spans="1:24" ht="24.95" customHeight="1" x14ac:dyDescent="0.15">
      <c r="A11" s="15">
        <v>8</v>
      </c>
      <c r="B11" s="4" t="s">
        <v>59</v>
      </c>
      <c r="C11" s="4" t="s">
        <v>60</v>
      </c>
      <c r="D11" s="15" t="s">
        <v>61</v>
      </c>
      <c r="E11" s="57">
        <v>337220.4</v>
      </c>
      <c r="F11" s="1">
        <v>42954</v>
      </c>
      <c r="G11" s="15">
        <v>447622</v>
      </c>
      <c r="H11" s="15" t="s">
        <v>62</v>
      </c>
      <c r="I11" s="15" t="s">
        <v>63</v>
      </c>
      <c r="J11" s="15"/>
      <c r="K11" s="58">
        <v>17.088709677419356</v>
      </c>
      <c r="L11" s="40">
        <f t="shared" ref="L11:L16" si="0">M11/124*211.9</f>
        <v>17.088709677419356</v>
      </c>
      <c r="M11" s="40">
        <v>10</v>
      </c>
      <c r="N11" s="41">
        <v>124</v>
      </c>
      <c r="O11" s="41">
        <v>209.74</v>
      </c>
      <c r="P11" s="15" t="s">
        <v>33</v>
      </c>
      <c r="Q11" s="5">
        <v>15860740106</v>
      </c>
      <c r="R11" s="15" t="s">
        <v>611</v>
      </c>
      <c r="S11" s="15"/>
      <c r="T11" s="15" t="s">
        <v>27</v>
      </c>
      <c r="U11" s="6"/>
      <c r="V11" s="33"/>
      <c r="W11" s="33"/>
      <c r="X11" s="18"/>
    </row>
    <row r="12" spans="1:24" ht="24.95" customHeight="1" x14ac:dyDescent="0.15">
      <c r="A12" s="15">
        <v>9</v>
      </c>
      <c r="B12" s="4" t="s">
        <v>64</v>
      </c>
      <c r="C12" s="15" t="s">
        <v>65</v>
      </c>
      <c r="D12" s="15" t="s">
        <v>66</v>
      </c>
      <c r="E12" s="57">
        <v>156232</v>
      </c>
      <c r="F12" s="1">
        <v>41570</v>
      </c>
      <c r="G12" s="15" t="s">
        <v>67</v>
      </c>
      <c r="H12" s="15" t="s">
        <v>68</v>
      </c>
      <c r="I12" s="15" t="s">
        <v>63</v>
      </c>
      <c r="J12" s="15"/>
      <c r="K12" s="58">
        <v>17.088709677419356</v>
      </c>
      <c r="L12" s="40">
        <f t="shared" si="0"/>
        <v>17.088709677419356</v>
      </c>
      <c r="M12" s="40">
        <v>10</v>
      </c>
      <c r="N12" s="41"/>
      <c r="O12" s="41"/>
      <c r="P12" s="15" t="s">
        <v>33</v>
      </c>
      <c r="Q12" s="5">
        <v>15860740106</v>
      </c>
      <c r="R12" s="15" t="s">
        <v>611</v>
      </c>
      <c r="S12" s="15"/>
      <c r="T12" s="15" t="s">
        <v>27</v>
      </c>
      <c r="U12" s="6"/>
      <c r="V12" s="33"/>
      <c r="W12" s="33"/>
      <c r="X12" s="18"/>
    </row>
    <row r="13" spans="1:24" ht="24.95" customHeight="1" x14ac:dyDescent="0.15">
      <c r="A13" s="15">
        <v>10</v>
      </c>
      <c r="B13" s="4" t="s">
        <v>69</v>
      </c>
      <c r="C13" s="15" t="s">
        <v>70</v>
      </c>
      <c r="D13" s="15" t="s">
        <v>71</v>
      </c>
      <c r="E13" s="57">
        <v>708000</v>
      </c>
      <c r="F13" s="1">
        <v>39387</v>
      </c>
      <c r="G13" s="15" t="s">
        <v>72</v>
      </c>
      <c r="H13" s="15">
        <v>20075479</v>
      </c>
      <c r="I13" s="15" t="s">
        <v>63</v>
      </c>
      <c r="J13" s="15"/>
      <c r="K13" s="58">
        <v>17.088709677419356</v>
      </c>
      <c r="L13" s="40">
        <f t="shared" si="0"/>
        <v>17.088709677419356</v>
      </c>
      <c r="M13" s="40">
        <v>10</v>
      </c>
      <c r="N13" s="41"/>
      <c r="O13" s="41"/>
      <c r="P13" s="15" t="s">
        <v>33</v>
      </c>
      <c r="Q13" s="5">
        <v>15860740106</v>
      </c>
      <c r="R13" s="15" t="s">
        <v>611</v>
      </c>
      <c r="S13" s="15"/>
      <c r="T13" s="15" t="s">
        <v>27</v>
      </c>
      <c r="U13" s="6"/>
      <c r="V13" s="33"/>
      <c r="W13" s="33"/>
      <c r="X13" s="18"/>
    </row>
    <row r="14" spans="1:24" ht="24.95" customHeight="1" x14ac:dyDescent="0.15">
      <c r="A14" s="15">
        <v>11</v>
      </c>
      <c r="B14" s="4" t="s">
        <v>73</v>
      </c>
      <c r="C14" s="15" t="s">
        <v>74</v>
      </c>
      <c r="D14" s="15" t="s">
        <v>75</v>
      </c>
      <c r="E14" s="57">
        <v>295407.38</v>
      </c>
      <c r="F14" s="1">
        <v>41887</v>
      </c>
      <c r="G14" s="15" t="s">
        <v>76</v>
      </c>
      <c r="H14" s="15" t="s">
        <v>77</v>
      </c>
      <c r="I14" s="15" t="s">
        <v>63</v>
      </c>
      <c r="J14" s="15"/>
      <c r="K14" s="58">
        <v>17.088709677419356</v>
      </c>
      <c r="L14" s="40">
        <f t="shared" si="0"/>
        <v>17.088709677419356</v>
      </c>
      <c r="M14" s="40">
        <v>10</v>
      </c>
      <c r="N14" s="41"/>
      <c r="O14" s="41"/>
      <c r="P14" s="15" t="s">
        <v>33</v>
      </c>
      <c r="Q14" s="5">
        <v>15860740106</v>
      </c>
      <c r="R14" s="15" t="s">
        <v>611</v>
      </c>
      <c r="S14" s="15"/>
      <c r="T14" s="15" t="s">
        <v>27</v>
      </c>
      <c r="U14" s="6"/>
      <c r="V14" s="33"/>
      <c r="W14" s="33"/>
      <c r="X14" s="18"/>
    </row>
    <row r="15" spans="1:24" ht="24.95" customHeight="1" x14ac:dyDescent="0.15">
      <c r="A15" s="15">
        <v>12</v>
      </c>
      <c r="B15" s="4" t="s">
        <v>78</v>
      </c>
      <c r="C15" s="15" t="s">
        <v>79</v>
      </c>
      <c r="D15" s="15" t="s">
        <v>80</v>
      </c>
      <c r="E15" s="57">
        <v>203637.06</v>
      </c>
      <c r="F15" s="1">
        <v>42086</v>
      </c>
      <c r="G15" s="15" t="s">
        <v>81</v>
      </c>
      <c r="H15" s="15" t="s">
        <v>82</v>
      </c>
      <c r="I15" s="15" t="s">
        <v>63</v>
      </c>
      <c r="J15" s="15"/>
      <c r="K15" s="58">
        <v>17.088709677419356</v>
      </c>
      <c r="L15" s="40">
        <f t="shared" si="0"/>
        <v>17.088709677419356</v>
      </c>
      <c r="M15" s="40">
        <v>10</v>
      </c>
      <c r="N15" s="41"/>
      <c r="O15" s="41"/>
      <c r="P15" s="15" t="s">
        <v>33</v>
      </c>
      <c r="Q15" s="5">
        <v>15860740106</v>
      </c>
      <c r="R15" s="15" t="s">
        <v>611</v>
      </c>
      <c r="S15" s="15"/>
      <c r="T15" s="15" t="s">
        <v>27</v>
      </c>
      <c r="U15" s="6"/>
      <c r="V15" s="33"/>
      <c r="W15" s="33"/>
      <c r="X15" s="18"/>
    </row>
    <row r="16" spans="1:24" ht="24.95" customHeight="1" x14ac:dyDescent="0.15">
      <c r="A16" s="15">
        <v>13</v>
      </c>
      <c r="B16" s="4" t="s">
        <v>83</v>
      </c>
      <c r="C16" s="15" t="s">
        <v>84</v>
      </c>
      <c r="D16" s="15" t="s">
        <v>85</v>
      </c>
      <c r="E16" s="57">
        <v>363613.5</v>
      </c>
      <c r="F16" s="1">
        <v>42880</v>
      </c>
      <c r="G16" s="15" t="s">
        <v>86</v>
      </c>
      <c r="H16" s="15" t="s">
        <v>87</v>
      </c>
      <c r="I16" s="15" t="s">
        <v>63</v>
      </c>
      <c r="J16" s="15"/>
      <c r="K16" s="58">
        <v>17.088709677419356</v>
      </c>
      <c r="L16" s="40">
        <f t="shared" si="0"/>
        <v>17.088709677419356</v>
      </c>
      <c r="M16" s="40">
        <v>10</v>
      </c>
      <c r="N16" s="41"/>
      <c r="O16" s="41"/>
      <c r="P16" s="15" t="s">
        <v>33</v>
      </c>
      <c r="Q16" s="15">
        <v>15860740106</v>
      </c>
      <c r="R16" s="15" t="s">
        <v>611</v>
      </c>
      <c r="S16" s="15"/>
      <c r="T16" s="15" t="s">
        <v>27</v>
      </c>
      <c r="U16" s="6"/>
      <c r="V16" s="33"/>
      <c r="W16" s="33"/>
      <c r="X16" s="18"/>
    </row>
    <row r="17" spans="1:24" ht="24.95" customHeight="1" x14ac:dyDescent="0.15">
      <c r="A17" s="15">
        <v>14</v>
      </c>
      <c r="B17" s="4" t="s">
        <v>88</v>
      </c>
      <c r="C17" s="4" t="s">
        <v>89</v>
      </c>
      <c r="D17" s="15" t="s">
        <v>90</v>
      </c>
      <c r="E17" s="57">
        <v>462434.46</v>
      </c>
      <c r="F17" s="1">
        <v>42903</v>
      </c>
      <c r="G17" s="15" t="s">
        <v>91</v>
      </c>
      <c r="H17" s="15" t="s">
        <v>92</v>
      </c>
      <c r="I17" s="15" t="s">
        <v>93</v>
      </c>
      <c r="J17" s="15"/>
      <c r="K17" s="58">
        <v>33.33</v>
      </c>
      <c r="L17" s="40">
        <v>33.33</v>
      </c>
      <c r="M17" s="40">
        <v>19.510000000000002</v>
      </c>
      <c r="N17" s="41">
        <v>122</v>
      </c>
      <c r="O17" s="41">
        <v>206.35</v>
      </c>
      <c r="P17" s="15" t="s">
        <v>94</v>
      </c>
      <c r="Q17" s="5">
        <v>15859230680</v>
      </c>
      <c r="R17" s="15" t="s">
        <v>611</v>
      </c>
      <c r="S17" s="15"/>
      <c r="T17" s="15" t="s">
        <v>27</v>
      </c>
      <c r="U17" s="6"/>
      <c r="V17" s="33"/>
      <c r="W17" s="33"/>
      <c r="X17" s="18"/>
    </row>
    <row r="18" spans="1:24" ht="24.95" customHeight="1" x14ac:dyDescent="0.15">
      <c r="A18" s="15">
        <v>15</v>
      </c>
      <c r="B18" s="4" t="s">
        <v>95</v>
      </c>
      <c r="C18" s="15" t="s">
        <v>96</v>
      </c>
      <c r="D18" s="15" t="s">
        <v>97</v>
      </c>
      <c r="E18" s="57">
        <v>194069.41</v>
      </c>
      <c r="F18" s="1">
        <v>42073</v>
      </c>
      <c r="G18" s="15" t="s">
        <v>98</v>
      </c>
      <c r="H18" s="15" t="s">
        <v>99</v>
      </c>
      <c r="I18" s="15" t="s">
        <v>93</v>
      </c>
      <c r="J18" s="15"/>
      <c r="K18" s="58">
        <v>33.33</v>
      </c>
      <c r="L18" s="40">
        <v>33.33</v>
      </c>
      <c r="M18" s="40">
        <v>19.510000000000002</v>
      </c>
      <c r="N18" s="41"/>
      <c r="O18" s="41"/>
      <c r="P18" s="15" t="s">
        <v>33</v>
      </c>
      <c r="Q18" s="5">
        <v>15860740106</v>
      </c>
      <c r="R18" s="15" t="s">
        <v>611</v>
      </c>
      <c r="S18" s="15"/>
      <c r="T18" s="15" t="s">
        <v>27</v>
      </c>
      <c r="U18" s="6"/>
      <c r="V18" s="33"/>
      <c r="W18" s="33"/>
      <c r="X18" s="18"/>
    </row>
    <row r="19" spans="1:24" ht="24.95" customHeight="1" x14ac:dyDescent="0.15">
      <c r="A19" s="15">
        <v>16</v>
      </c>
      <c r="B19" s="4" t="s">
        <v>95</v>
      </c>
      <c r="C19" s="4" t="s">
        <v>100</v>
      </c>
      <c r="D19" s="15" t="s">
        <v>97</v>
      </c>
      <c r="E19" s="57">
        <v>193748.91</v>
      </c>
      <c r="F19" s="1">
        <v>41871</v>
      </c>
      <c r="G19" s="15" t="s">
        <v>101</v>
      </c>
      <c r="H19" s="15" t="s">
        <v>102</v>
      </c>
      <c r="I19" s="15" t="s">
        <v>93</v>
      </c>
      <c r="J19" s="15"/>
      <c r="K19" s="58">
        <v>33.33</v>
      </c>
      <c r="L19" s="40">
        <v>33.33</v>
      </c>
      <c r="M19" s="40">
        <v>19.510000000000002</v>
      </c>
      <c r="N19" s="41"/>
      <c r="O19" s="41"/>
      <c r="P19" s="15" t="s">
        <v>33</v>
      </c>
      <c r="Q19" s="5">
        <v>15860740106</v>
      </c>
      <c r="R19" s="15" t="s">
        <v>611</v>
      </c>
      <c r="S19" s="15"/>
      <c r="T19" s="15" t="s">
        <v>27</v>
      </c>
      <c r="U19" s="11"/>
      <c r="V19" s="33"/>
      <c r="W19" s="33"/>
      <c r="X19" s="18"/>
    </row>
    <row r="20" spans="1:24" ht="24.95" customHeight="1" x14ac:dyDescent="0.15">
      <c r="A20" s="15">
        <v>17</v>
      </c>
      <c r="B20" s="4" t="s">
        <v>103</v>
      </c>
      <c r="C20" s="15" t="s">
        <v>104</v>
      </c>
      <c r="D20" s="15" t="s">
        <v>105</v>
      </c>
      <c r="E20" s="57">
        <v>150453.17000000001</v>
      </c>
      <c r="F20" s="1">
        <v>42008</v>
      </c>
      <c r="G20" s="15" t="s">
        <v>106</v>
      </c>
      <c r="H20" s="15" t="s">
        <v>107</v>
      </c>
      <c r="I20" s="15" t="s">
        <v>108</v>
      </c>
      <c r="J20" s="15"/>
      <c r="K20" s="58">
        <v>12</v>
      </c>
      <c r="L20" s="40">
        <v>24</v>
      </c>
      <c r="M20" s="40">
        <v>14.05</v>
      </c>
      <c r="N20" s="40">
        <v>123</v>
      </c>
      <c r="O20" s="40">
        <v>208.05</v>
      </c>
      <c r="P20" s="15" t="s">
        <v>109</v>
      </c>
      <c r="Q20" s="15">
        <v>18959207358</v>
      </c>
      <c r="R20" s="15" t="s">
        <v>633</v>
      </c>
      <c r="S20" s="15"/>
      <c r="T20" s="15" t="s">
        <v>53</v>
      </c>
      <c r="U20" s="6"/>
      <c r="V20" s="33"/>
      <c r="W20" s="33"/>
      <c r="X20" s="18"/>
    </row>
    <row r="21" spans="1:24" ht="24.95" customHeight="1" x14ac:dyDescent="0.15">
      <c r="A21" s="15">
        <v>18</v>
      </c>
      <c r="B21" s="4" t="s">
        <v>110</v>
      </c>
      <c r="C21" s="4" t="s">
        <v>111</v>
      </c>
      <c r="D21" s="15" t="s">
        <v>112</v>
      </c>
      <c r="E21" s="57">
        <v>3235937.83</v>
      </c>
      <c r="F21" s="1">
        <v>43028</v>
      </c>
      <c r="G21" s="15" t="s">
        <v>113</v>
      </c>
      <c r="H21" s="15" t="s">
        <v>114</v>
      </c>
      <c r="I21" s="15" t="s">
        <v>115</v>
      </c>
      <c r="J21" s="15"/>
      <c r="K21" s="58">
        <v>21.25</v>
      </c>
      <c r="L21" s="40">
        <v>21.25</v>
      </c>
      <c r="M21" s="40">
        <v>12</v>
      </c>
      <c r="N21" s="41">
        <v>24</v>
      </c>
      <c r="O21" s="41">
        <v>42.5</v>
      </c>
      <c r="P21" s="15" t="s">
        <v>116</v>
      </c>
      <c r="Q21" s="5">
        <v>13400621796</v>
      </c>
      <c r="R21" s="15" t="s">
        <v>611</v>
      </c>
      <c r="S21" s="15"/>
      <c r="T21" s="15" t="s">
        <v>27</v>
      </c>
      <c r="U21" s="12"/>
      <c r="V21" s="33"/>
      <c r="W21" s="33"/>
      <c r="X21" s="18"/>
    </row>
    <row r="22" spans="1:24" ht="24.95" customHeight="1" x14ac:dyDescent="0.15">
      <c r="A22" s="15">
        <v>19</v>
      </c>
      <c r="B22" s="15" t="s">
        <v>117</v>
      </c>
      <c r="C22" s="15" t="s">
        <v>118</v>
      </c>
      <c r="D22" s="15" t="s">
        <v>119</v>
      </c>
      <c r="E22" s="57">
        <v>2216822.75</v>
      </c>
      <c r="F22" s="1">
        <v>42007</v>
      </c>
      <c r="G22" s="15" t="s">
        <v>120</v>
      </c>
      <c r="H22" s="15" t="s">
        <v>121</v>
      </c>
      <c r="I22" s="15" t="str">
        <f>I21</f>
        <v>翔安校区分子影像楼105</v>
      </c>
      <c r="J22" s="15"/>
      <c r="K22" s="58">
        <v>21.25</v>
      </c>
      <c r="L22" s="40">
        <v>21.25</v>
      </c>
      <c r="M22" s="40">
        <v>12</v>
      </c>
      <c r="N22" s="41"/>
      <c r="O22" s="41"/>
      <c r="P22" s="15" t="s">
        <v>116</v>
      </c>
      <c r="Q22" s="5">
        <v>13400621796</v>
      </c>
      <c r="R22" s="15" t="s">
        <v>611</v>
      </c>
      <c r="S22" s="15"/>
      <c r="T22" s="15" t="s">
        <v>27</v>
      </c>
      <c r="U22" s="6"/>
      <c r="V22" s="33"/>
      <c r="W22" s="33"/>
      <c r="X22" s="18"/>
    </row>
    <row r="23" spans="1:24" ht="24.95" customHeight="1" x14ac:dyDescent="0.15">
      <c r="A23" s="15">
        <v>20</v>
      </c>
      <c r="B23" s="4" t="s">
        <v>126</v>
      </c>
      <c r="C23" s="4" t="s">
        <v>122</v>
      </c>
      <c r="D23" s="15" t="s">
        <v>123</v>
      </c>
      <c r="E23" s="57">
        <v>192409.91</v>
      </c>
      <c r="F23" s="1">
        <v>41428</v>
      </c>
      <c r="G23" s="15" t="s">
        <v>127</v>
      </c>
      <c r="H23" s="15" t="s">
        <v>128</v>
      </c>
      <c r="I23" s="15" t="s">
        <v>129</v>
      </c>
      <c r="J23" s="15"/>
      <c r="K23" s="58">
        <v>23.42</v>
      </c>
      <c r="L23" s="40">
        <v>23.42</v>
      </c>
      <c r="M23" s="40">
        <v>13.21</v>
      </c>
      <c r="N23" s="40">
        <v>13.2</v>
      </c>
      <c r="O23" s="40">
        <v>23.4</v>
      </c>
      <c r="P23" s="15" t="s">
        <v>125</v>
      </c>
      <c r="Q23" s="5">
        <v>15860721352</v>
      </c>
      <c r="R23" s="15" t="s">
        <v>611</v>
      </c>
      <c r="S23" s="15"/>
      <c r="T23" s="15" t="s">
        <v>27</v>
      </c>
      <c r="U23" s="6"/>
      <c r="V23" s="33"/>
      <c r="W23" s="33"/>
      <c r="X23" s="18"/>
    </row>
    <row r="24" spans="1:24" ht="24.95" customHeight="1" x14ac:dyDescent="0.15">
      <c r="A24" s="15">
        <v>21</v>
      </c>
      <c r="B24" s="15" t="s">
        <v>130</v>
      </c>
      <c r="C24" s="15" t="s">
        <v>131</v>
      </c>
      <c r="D24" s="15" t="s">
        <v>132</v>
      </c>
      <c r="E24" s="57">
        <v>157119.97</v>
      </c>
      <c r="F24" s="1">
        <v>41278</v>
      </c>
      <c r="G24" s="15" t="s">
        <v>133</v>
      </c>
      <c r="H24" s="15" t="s">
        <v>134</v>
      </c>
      <c r="I24" s="4" t="s">
        <v>135</v>
      </c>
      <c r="J24" s="4"/>
      <c r="K24" s="58">
        <v>34.700000000000003</v>
      </c>
      <c r="L24" s="3">
        <v>34.700000000000003</v>
      </c>
      <c r="M24" s="3">
        <v>19.600000000000001</v>
      </c>
      <c r="N24" s="40">
        <v>19.600000000000001</v>
      </c>
      <c r="O24" s="40">
        <v>34.700000000000003</v>
      </c>
      <c r="P24" s="15" t="s">
        <v>136</v>
      </c>
      <c r="Q24" s="15">
        <v>15960285034</v>
      </c>
      <c r="R24" s="15" t="s">
        <v>611</v>
      </c>
      <c r="S24" s="15"/>
      <c r="T24" s="15" t="s">
        <v>27</v>
      </c>
      <c r="U24" s="6"/>
      <c r="V24" s="33"/>
      <c r="W24" s="33"/>
      <c r="X24" s="18"/>
    </row>
    <row r="25" spans="1:24" ht="24.95" customHeight="1" x14ac:dyDescent="0.15">
      <c r="A25" s="15">
        <v>22</v>
      </c>
      <c r="B25" s="15" t="s">
        <v>137</v>
      </c>
      <c r="C25" s="15" t="s">
        <v>138</v>
      </c>
      <c r="D25" s="15" t="s">
        <v>139</v>
      </c>
      <c r="E25" s="57">
        <v>843882.3</v>
      </c>
      <c r="F25" s="1">
        <v>41094</v>
      </c>
      <c r="G25" s="15" t="s">
        <v>133</v>
      </c>
      <c r="H25" s="15" t="s">
        <v>140</v>
      </c>
      <c r="I25" s="4" t="s">
        <v>141</v>
      </c>
      <c r="J25" s="4"/>
      <c r="K25" s="58">
        <v>13.88</v>
      </c>
      <c r="L25" s="3">
        <v>13.88</v>
      </c>
      <c r="M25" s="3">
        <v>5.84</v>
      </c>
      <c r="N25" s="41">
        <v>39.200000000000003</v>
      </c>
      <c r="O25" s="41">
        <v>69.400000000000006</v>
      </c>
      <c r="P25" s="15" t="s">
        <v>116</v>
      </c>
      <c r="Q25" s="5">
        <v>13400621796</v>
      </c>
      <c r="R25" s="15" t="s">
        <v>611</v>
      </c>
      <c r="S25" s="15"/>
      <c r="T25" s="15" t="s">
        <v>27</v>
      </c>
      <c r="U25" s="6"/>
      <c r="V25" s="33"/>
      <c r="W25" s="33"/>
      <c r="X25" s="18"/>
    </row>
    <row r="26" spans="1:24" ht="24.95" customHeight="1" x14ac:dyDescent="0.15">
      <c r="A26" s="15">
        <v>23</v>
      </c>
      <c r="B26" s="15" t="s">
        <v>142</v>
      </c>
      <c r="C26" s="15" t="s">
        <v>143</v>
      </c>
      <c r="D26" s="15" t="s">
        <v>144</v>
      </c>
      <c r="E26" s="57">
        <v>947580.59</v>
      </c>
      <c r="F26" s="1">
        <v>41193</v>
      </c>
      <c r="G26" s="15" t="s">
        <v>133</v>
      </c>
      <c r="H26" s="15" t="s">
        <v>609</v>
      </c>
      <c r="I26" s="4" t="str">
        <f>I25</f>
        <v>翔安校区分子影像楼321</v>
      </c>
      <c r="J26" s="4"/>
      <c r="K26" s="58">
        <v>13.88</v>
      </c>
      <c r="L26" s="3">
        <v>13.88</v>
      </c>
      <c r="M26" s="3">
        <v>5.84</v>
      </c>
      <c r="N26" s="41"/>
      <c r="O26" s="41"/>
      <c r="P26" s="15" t="s">
        <v>116</v>
      </c>
      <c r="Q26" s="5">
        <v>13400621796</v>
      </c>
      <c r="R26" s="15" t="s">
        <v>611</v>
      </c>
      <c r="S26" s="15"/>
      <c r="T26" s="15" t="s">
        <v>27</v>
      </c>
      <c r="U26" s="6"/>
      <c r="V26" s="33"/>
      <c r="W26" s="33"/>
      <c r="X26" s="18"/>
    </row>
    <row r="27" spans="1:24" ht="24.95" customHeight="1" x14ac:dyDescent="0.15">
      <c r="A27" s="15">
        <v>24</v>
      </c>
      <c r="B27" s="4" t="s">
        <v>145</v>
      </c>
      <c r="C27" s="4" t="s">
        <v>146</v>
      </c>
      <c r="D27" s="15" t="s">
        <v>147</v>
      </c>
      <c r="E27" s="57">
        <v>56000</v>
      </c>
      <c r="F27" s="1">
        <v>41589</v>
      </c>
      <c r="G27" s="15">
        <v>63201366</v>
      </c>
      <c r="H27" s="15" t="s">
        <v>148</v>
      </c>
      <c r="I27" s="4" t="str">
        <f>I26</f>
        <v>翔安校区分子影像楼321</v>
      </c>
      <c r="J27" s="4"/>
      <c r="K27" s="58">
        <v>13.88</v>
      </c>
      <c r="L27" s="3">
        <v>13.88</v>
      </c>
      <c r="M27" s="3">
        <v>5.84</v>
      </c>
      <c r="N27" s="41"/>
      <c r="O27" s="41"/>
      <c r="P27" s="15" t="s">
        <v>116</v>
      </c>
      <c r="Q27" s="5">
        <v>13400621796</v>
      </c>
      <c r="R27" s="15" t="s">
        <v>611</v>
      </c>
      <c r="S27" s="15"/>
      <c r="T27" s="15" t="s">
        <v>27</v>
      </c>
      <c r="U27" s="6"/>
      <c r="V27" s="33"/>
      <c r="W27" s="33"/>
      <c r="X27" s="18"/>
    </row>
    <row r="28" spans="1:24" ht="24.95" customHeight="1" x14ac:dyDescent="0.15">
      <c r="A28" s="15">
        <v>25</v>
      </c>
      <c r="B28" s="4" t="s">
        <v>149</v>
      </c>
      <c r="C28" s="4" t="s">
        <v>150</v>
      </c>
      <c r="D28" s="15" t="s">
        <v>151</v>
      </c>
      <c r="E28" s="57">
        <v>135755.65</v>
      </c>
      <c r="F28" s="1">
        <v>41992</v>
      </c>
      <c r="G28" s="15">
        <v>100624</v>
      </c>
      <c r="H28" s="15" t="s">
        <v>608</v>
      </c>
      <c r="I28" s="4" t="str">
        <f>I27</f>
        <v>翔安校区分子影像楼321</v>
      </c>
      <c r="J28" s="4"/>
      <c r="K28" s="58">
        <v>13.88</v>
      </c>
      <c r="L28" s="3">
        <v>13.88</v>
      </c>
      <c r="M28" s="3">
        <v>5.84</v>
      </c>
      <c r="N28" s="41"/>
      <c r="O28" s="41"/>
      <c r="P28" s="15" t="s">
        <v>116</v>
      </c>
      <c r="Q28" s="5">
        <v>13400621796</v>
      </c>
      <c r="R28" s="15" t="s">
        <v>611</v>
      </c>
      <c r="S28" s="15"/>
      <c r="T28" s="15" t="s">
        <v>27</v>
      </c>
      <c r="U28" s="6"/>
      <c r="V28" s="33"/>
      <c r="W28" s="33"/>
      <c r="X28" s="19"/>
    </row>
    <row r="29" spans="1:24" ht="24.95" customHeight="1" x14ac:dyDescent="0.15">
      <c r="A29" s="15">
        <v>26</v>
      </c>
      <c r="B29" s="4" t="s">
        <v>152</v>
      </c>
      <c r="C29" s="4" t="s">
        <v>153</v>
      </c>
      <c r="D29" s="15" t="s">
        <v>154</v>
      </c>
      <c r="E29" s="57">
        <v>103831.78</v>
      </c>
      <c r="F29" s="1">
        <v>42920</v>
      </c>
      <c r="G29" s="15" t="s">
        <v>155</v>
      </c>
      <c r="H29" s="15" t="s">
        <v>156</v>
      </c>
      <c r="I29" s="4" t="str">
        <f>I28</f>
        <v>翔安校区分子影像楼321</v>
      </c>
      <c r="J29" s="4"/>
      <c r="K29" s="58">
        <v>13.88</v>
      </c>
      <c r="L29" s="3">
        <v>13.88</v>
      </c>
      <c r="M29" s="3">
        <v>5.84</v>
      </c>
      <c r="N29" s="41"/>
      <c r="O29" s="41"/>
      <c r="P29" s="15" t="s">
        <v>116</v>
      </c>
      <c r="Q29" s="5">
        <v>13400621796</v>
      </c>
      <c r="R29" s="15" t="s">
        <v>611</v>
      </c>
      <c r="S29" s="15"/>
      <c r="T29" s="15" t="s">
        <v>27</v>
      </c>
      <c r="U29" s="6"/>
      <c r="V29" s="33"/>
      <c r="W29" s="33"/>
      <c r="X29" s="18"/>
    </row>
    <row r="30" spans="1:24" ht="24.95" customHeight="1" x14ac:dyDescent="0.15">
      <c r="A30" s="15">
        <v>27</v>
      </c>
      <c r="B30" s="4" t="s">
        <v>157</v>
      </c>
      <c r="C30" s="4" t="s">
        <v>158</v>
      </c>
      <c r="D30" s="15" t="s">
        <v>159</v>
      </c>
      <c r="E30" s="57">
        <v>118925.35</v>
      </c>
      <c r="F30" s="1">
        <v>42067</v>
      </c>
      <c r="G30" s="15" t="s">
        <v>160</v>
      </c>
      <c r="H30" s="15" t="s">
        <v>161</v>
      </c>
      <c r="I30" s="4" t="s">
        <v>162</v>
      </c>
      <c r="J30" s="4"/>
      <c r="K30" s="58">
        <v>16.32</v>
      </c>
      <c r="L30" s="3">
        <v>16.32</v>
      </c>
      <c r="M30" s="3">
        <v>9.2100000000000009</v>
      </c>
      <c r="N30" s="41">
        <v>27.6</v>
      </c>
      <c r="O30" s="41">
        <v>48.9</v>
      </c>
      <c r="P30" s="15" t="s">
        <v>136</v>
      </c>
      <c r="Q30" s="15">
        <v>15960285034</v>
      </c>
      <c r="R30" s="15" t="s">
        <v>611</v>
      </c>
      <c r="S30" s="15"/>
      <c r="T30" s="15" t="s">
        <v>27</v>
      </c>
      <c r="U30" s="6"/>
      <c r="V30" s="33"/>
      <c r="W30" s="33"/>
      <c r="X30" s="18"/>
    </row>
    <row r="31" spans="1:24" ht="24.95" customHeight="1" x14ac:dyDescent="0.15">
      <c r="A31" s="15">
        <v>28</v>
      </c>
      <c r="B31" s="4" t="s">
        <v>83</v>
      </c>
      <c r="C31" s="4" t="s">
        <v>163</v>
      </c>
      <c r="D31" s="15" t="s">
        <v>164</v>
      </c>
      <c r="E31" s="57">
        <v>440744.67</v>
      </c>
      <c r="F31" s="1">
        <v>42928</v>
      </c>
      <c r="G31" s="15" t="s">
        <v>165</v>
      </c>
      <c r="H31" s="15" t="s">
        <v>166</v>
      </c>
      <c r="I31" s="4" t="str">
        <f>I30</f>
        <v>翔安校区分子影像楼323</v>
      </c>
      <c r="J31" s="4"/>
      <c r="K31" s="58">
        <v>16.32</v>
      </c>
      <c r="L31" s="3">
        <v>16.32</v>
      </c>
      <c r="M31" s="3">
        <v>9.2100000000000009</v>
      </c>
      <c r="N31" s="41"/>
      <c r="O31" s="41"/>
      <c r="P31" s="15" t="s">
        <v>136</v>
      </c>
      <c r="Q31" s="15">
        <v>15960285034</v>
      </c>
      <c r="R31" s="15" t="s">
        <v>611</v>
      </c>
      <c r="S31" s="15"/>
      <c r="T31" s="15" t="s">
        <v>27</v>
      </c>
      <c r="U31" s="6"/>
      <c r="V31" s="33"/>
      <c r="W31" s="33"/>
      <c r="X31" s="18"/>
    </row>
    <row r="32" spans="1:24" ht="24.95" customHeight="1" x14ac:dyDescent="0.15">
      <c r="A32" s="15">
        <v>29</v>
      </c>
      <c r="B32" s="15" t="s">
        <v>167</v>
      </c>
      <c r="C32" s="15" t="s">
        <v>168</v>
      </c>
      <c r="D32" s="15" t="s">
        <v>66</v>
      </c>
      <c r="E32" s="57">
        <v>1400740.4</v>
      </c>
      <c r="F32" s="1">
        <v>42063</v>
      </c>
      <c r="G32" s="15" t="s">
        <v>169</v>
      </c>
      <c r="H32" s="15" t="s">
        <v>170</v>
      </c>
      <c r="I32" s="4" t="str">
        <f>I31</f>
        <v>翔安校区分子影像楼323</v>
      </c>
      <c r="J32" s="4"/>
      <c r="K32" s="58">
        <v>16.32</v>
      </c>
      <c r="L32" s="3">
        <v>16.32</v>
      </c>
      <c r="M32" s="3">
        <v>9.2100000000000009</v>
      </c>
      <c r="N32" s="41"/>
      <c r="O32" s="41"/>
      <c r="P32" s="15" t="s">
        <v>136</v>
      </c>
      <c r="Q32" s="15">
        <v>15960285034</v>
      </c>
      <c r="R32" s="15" t="s">
        <v>611</v>
      </c>
      <c r="S32" s="15"/>
      <c r="T32" s="15" t="s">
        <v>27</v>
      </c>
      <c r="U32" s="6"/>
      <c r="V32" s="33"/>
      <c r="W32" s="33"/>
      <c r="X32" s="18"/>
    </row>
    <row r="33" spans="1:24" ht="24.95" customHeight="1" x14ac:dyDescent="0.15">
      <c r="A33" s="15">
        <v>30</v>
      </c>
      <c r="B33" s="4" t="s">
        <v>171</v>
      </c>
      <c r="C33" s="4" t="s">
        <v>172</v>
      </c>
      <c r="D33" s="15" t="s">
        <v>173</v>
      </c>
      <c r="E33" s="57">
        <v>312989</v>
      </c>
      <c r="F33" s="1">
        <v>41628</v>
      </c>
      <c r="G33" s="15" t="s">
        <v>174</v>
      </c>
      <c r="H33" s="15" t="s">
        <v>175</v>
      </c>
      <c r="I33" s="15" t="s">
        <v>176</v>
      </c>
      <c r="J33" s="15"/>
      <c r="K33" s="58">
        <v>33</v>
      </c>
      <c r="L33" s="40">
        <v>33</v>
      </c>
      <c r="M33" s="40">
        <v>18.64</v>
      </c>
      <c r="N33" s="40">
        <v>30</v>
      </c>
      <c r="O33" s="40">
        <v>53.1</v>
      </c>
      <c r="P33" s="15" t="s">
        <v>125</v>
      </c>
      <c r="Q33" s="5">
        <v>15860721352</v>
      </c>
      <c r="R33" s="15" t="s">
        <v>611</v>
      </c>
      <c r="S33" s="15"/>
      <c r="T33" s="15" t="s">
        <v>27</v>
      </c>
      <c r="U33" s="6"/>
      <c r="V33" s="33"/>
      <c r="W33" s="33"/>
      <c r="X33" s="18"/>
    </row>
    <row r="34" spans="1:24" ht="24.95" customHeight="1" x14ac:dyDescent="0.15">
      <c r="A34" s="15">
        <v>31</v>
      </c>
      <c r="B34" s="4" t="s">
        <v>177</v>
      </c>
      <c r="C34" s="4" t="s">
        <v>178</v>
      </c>
      <c r="D34" s="15" t="s">
        <v>179</v>
      </c>
      <c r="E34" s="57">
        <v>1476059</v>
      </c>
      <c r="F34" s="1">
        <v>42294</v>
      </c>
      <c r="G34" s="15" t="s">
        <v>180</v>
      </c>
      <c r="H34" s="15" t="s">
        <v>181</v>
      </c>
      <c r="I34" s="4" t="s">
        <v>182</v>
      </c>
      <c r="J34" s="4"/>
      <c r="K34" s="58">
        <v>26.56</v>
      </c>
      <c r="L34" s="3">
        <v>26.56</v>
      </c>
      <c r="M34" s="3">
        <v>15</v>
      </c>
      <c r="N34" s="41">
        <v>30</v>
      </c>
      <c r="O34" s="41">
        <v>53.1</v>
      </c>
      <c r="P34" s="15" t="s">
        <v>125</v>
      </c>
      <c r="Q34" s="5">
        <v>15860721352</v>
      </c>
      <c r="R34" s="15" t="s">
        <v>611</v>
      </c>
      <c r="S34" s="15"/>
      <c r="T34" s="15" t="s">
        <v>27</v>
      </c>
      <c r="U34" s="6"/>
      <c r="V34" s="33"/>
      <c r="W34" s="33"/>
      <c r="X34" s="18"/>
    </row>
    <row r="35" spans="1:24" ht="24.95" customHeight="1" x14ac:dyDescent="0.15">
      <c r="A35" s="15">
        <v>32</v>
      </c>
      <c r="B35" s="4" t="s">
        <v>183</v>
      </c>
      <c r="C35" s="4">
        <v>1525</v>
      </c>
      <c r="D35" s="15" t="s">
        <v>179</v>
      </c>
      <c r="E35" s="57">
        <v>195459.86</v>
      </c>
      <c r="F35" s="1">
        <v>42294</v>
      </c>
      <c r="G35" s="15" t="s">
        <v>184</v>
      </c>
      <c r="H35" s="15" t="s">
        <v>185</v>
      </c>
      <c r="I35" s="4" t="str">
        <f>I34</f>
        <v>翔安校区分子影像楼327</v>
      </c>
      <c r="J35" s="4"/>
      <c r="K35" s="58">
        <v>26.56</v>
      </c>
      <c r="L35" s="3">
        <v>26.56</v>
      </c>
      <c r="M35" s="3">
        <v>15</v>
      </c>
      <c r="N35" s="41"/>
      <c r="O35" s="41"/>
      <c r="P35" s="15" t="s">
        <v>125</v>
      </c>
      <c r="Q35" s="5">
        <v>15860721352</v>
      </c>
      <c r="R35" s="15" t="s">
        <v>611</v>
      </c>
      <c r="S35" s="15"/>
      <c r="T35" s="15" t="s">
        <v>27</v>
      </c>
      <c r="U35" s="6"/>
      <c r="V35" s="33"/>
      <c r="W35" s="33"/>
      <c r="X35" s="18"/>
    </row>
    <row r="36" spans="1:24" ht="24.95" customHeight="1" x14ac:dyDescent="0.15">
      <c r="A36" s="15">
        <v>33</v>
      </c>
      <c r="B36" s="15" t="s">
        <v>186</v>
      </c>
      <c r="C36" s="15" t="s">
        <v>187</v>
      </c>
      <c r="D36" s="15" t="s">
        <v>188</v>
      </c>
      <c r="E36" s="57">
        <v>298825.78999999998</v>
      </c>
      <c r="F36" s="1">
        <v>41164</v>
      </c>
      <c r="G36" s="15" t="s">
        <v>189</v>
      </c>
      <c r="H36" s="15" t="s">
        <v>190</v>
      </c>
      <c r="I36" s="4" t="s">
        <v>191</v>
      </c>
      <c r="J36" s="4"/>
      <c r="K36" s="58">
        <v>34</v>
      </c>
      <c r="L36" s="3">
        <f>M36/57.6*102</f>
        <v>34</v>
      </c>
      <c r="M36" s="3">
        <v>19.2</v>
      </c>
      <c r="N36" s="41">
        <v>57.6</v>
      </c>
      <c r="O36" s="41">
        <v>102</v>
      </c>
      <c r="P36" s="15" t="s">
        <v>125</v>
      </c>
      <c r="Q36" s="5">
        <v>15860721352</v>
      </c>
      <c r="R36" s="15" t="s">
        <v>615</v>
      </c>
      <c r="S36" s="15"/>
      <c r="T36" s="15" t="s">
        <v>27</v>
      </c>
      <c r="U36" s="6"/>
      <c r="V36" s="33"/>
      <c r="W36" s="33"/>
      <c r="X36" s="18"/>
    </row>
    <row r="37" spans="1:24" ht="24.95" customHeight="1" x14ac:dyDescent="0.15">
      <c r="A37" s="15">
        <v>34</v>
      </c>
      <c r="B37" s="15" t="s">
        <v>192</v>
      </c>
      <c r="C37" s="15" t="s">
        <v>187</v>
      </c>
      <c r="D37" s="15" t="s">
        <v>188</v>
      </c>
      <c r="E37" s="57">
        <v>4469670</v>
      </c>
      <c r="F37" s="1">
        <v>41164</v>
      </c>
      <c r="G37" s="15" t="s">
        <v>189</v>
      </c>
      <c r="H37" s="15" t="s">
        <v>193</v>
      </c>
      <c r="I37" s="4" t="str">
        <f>I36</f>
        <v>翔安校区分子影像楼329/330</v>
      </c>
      <c r="J37" s="4"/>
      <c r="K37" s="58">
        <v>19.479166666666664</v>
      </c>
      <c r="L37" s="3">
        <f>M37/57.6*102</f>
        <v>19.479166666666664</v>
      </c>
      <c r="M37" s="3">
        <v>11</v>
      </c>
      <c r="N37" s="41"/>
      <c r="O37" s="41"/>
      <c r="P37" s="15" t="s">
        <v>125</v>
      </c>
      <c r="Q37" s="5">
        <v>15860721352</v>
      </c>
      <c r="R37" s="15" t="s">
        <v>611</v>
      </c>
      <c r="S37" s="15"/>
      <c r="T37" s="15" t="s">
        <v>27</v>
      </c>
      <c r="U37" s="6"/>
      <c r="V37" s="59"/>
      <c r="W37" s="59"/>
      <c r="X37" s="18"/>
    </row>
    <row r="38" spans="1:24" ht="24.95" customHeight="1" x14ac:dyDescent="0.15">
      <c r="A38" s="15">
        <v>35</v>
      </c>
      <c r="B38" s="15" t="s">
        <v>194</v>
      </c>
      <c r="C38" s="15" t="s">
        <v>195</v>
      </c>
      <c r="D38" s="15" t="s">
        <v>196</v>
      </c>
      <c r="E38" s="57">
        <v>3177082.05</v>
      </c>
      <c r="F38" s="1">
        <v>41296</v>
      </c>
      <c r="G38" s="15" t="s">
        <v>197</v>
      </c>
      <c r="H38" s="15" t="s">
        <v>198</v>
      </c>
      <c r="I38" s="4" t="str">
        <f>I37</f>
        <v>翔安校区分子影像楼329/330</v>
      </c>
      <c r="J38" s="4"/>
      <c r="K38" s="58">
        <v>48.503124999999997</v>
      </c>
      <c r="L38" s="3">
        <f>M38/57.6*102</f>
        <v>48.503124999999997</v>
      </c>
      <c r="M38" s="3">
        <v>27.39</v>
      </c>
      <c r="N38" s="41"/>
      <c r="O38" s="41"/>
      <c r="P38" s="15" t="s">
        <v>125</v>
      </c>
      <c r="Q38" s="5">
        <v>15860721352</v>
      </c>
      <c r="R38" s="15" t="s">
        <v>611</v>
      </c>
      <c r="S38" s="15"/>
      <c r="T38" s="15" t="s">
        <v>27</v>
      </c>
      <c r="U38" s="6"/>
      <c r="V38" s="59"/>
      <c r="W38" s="59"/>
      <c r="X38" s="18"/>
    </row>
    <row r="39" spans="1:24" ht="24.95" customHeight="1" x14ac:dyDescent="0.15">
      <c r="A39" s="15">
        <v>36</v>
      </c>
      <c r="B39" s="4" t="s">
        <v>199</v>
      </c>
      <c r="C39" s="4" t="s">
        <v>200</v>
      </c>
      <c r="D39" s="15" t="s">
        <v>201</v>
      </c>
      <c r="E39" s="57">
        <v>1580000</v>
      </c>
      <c r="F39" s="1">
        <v>43063</v>
      </c>
      <c r="G39" s="15" t="s">
        <v>202</v>
      </c>
      <c r="H39" s="15" t="s">
        <v>203</v>
      </c>
      <c r="I39" s="15" t="s">
        <v>204</v>
      </c>
      <c r="J39" s="15"/>
      <c r="K39" s="58">
        <v>48.58</v>
      </c>
      <c r="L39" s="40">
        <v>48.58</v>
      </c>
      <c r="M39" s="40">
        <v>27.4</v>
      </c>
      <c r="N39" s="40">
        <v>27.4</v>
      </c>
      <c r="O39" s="40">
        <v>48.6</v>
      </c>
      <c r="P39" s="15" t="s">
        <v>125</v>
      </c>
      <c r="Q39" s="5">
        <v>15860721352</v>
      </c>
      <c r="R39" s="15" t="s">
        <v>611</v>
      </c>
      <c r="S39" s="15"/>
      <c r="T39" s="15" t="s">
        <v>27</v>
      </c>
      <c r="U39" s="6"/>
      <c r="V39" s="33"/>
      <c r="W39" s="33"/>
      <c r="X39" s="18"/>
    </row>
    <row r="40" spans="1:24" ht="24.95" customHeight="1" x14ac:dyDescent="0.15">
      <c r="A40" s="15">
        <v>37</v>
      </c>
      <c r="B40" s="4" t="s">
        <v>205</v>
      </c>
      <c r="C40" s="4" t="s">
        <v>206</v>
      </c>
      <c r="D40" s="15" t="s">
        <v>207</v>
      </c>
      <c r="E40" s="57">
        <v>253000</v>
      </c>
      <c r="F40" s="1">
        <v>42696</v>
      </c>
      <c r="G40" s="15" t="s">
        <v>208</v>
      </c>
      <c r="H40" s="15" t="s">
        <v>209</v>
      </c>
      <c r="I40" s="4" t="s">
        <v>210</v>
      </c>
      <c r="J40" s="4"/>
      <c r="K40" s="58">
        <v>53.12</v>
      </c>
      <c r="L40" s="3">
        <v>53.12</v>
      </c>
      <c r="M40" s="3">
        <v>30.1</v>
      </c>
      <c r="N40" s="40">
        <v>30</v>
      </c>
      <c r="O40" s="40">
        <v>53.1</v>
      </c>
      <c r="P40" s="15" t="s">
        <v>136</v>
      </c>
      <c r="Q40" s="15">
        <v>15960285034</v>
      </c>
      <c r="R40" s="15" t="s">
        <v>611</v>
      </c>
      <c r="S40" s="15"/>
      <c r="T40" s="15" t="s">
        <v>27</v>
      </c>
      <c r="U40" s="6"/>
      <c r="V40" s="33"/>
      <c r="W40" s="33"/>
      <c r="X40" s="18"/>
    </row>
    <row r="41" spans="1:24" ht="24.95" customHeight="1" x14ac:dyDescent="0.15">
      <c r="A41" s="15">
        <v>38</v>
      </c>
      <c r="B41" s="4" t="s">
        <v>211</v>
      </c>
      <c r="C41" s="15" t="s">
        <v>212</v>
      </c>
      <c r="D41" s="15" t="s">
        <v>213</v>
      </c>
      <c r="E41" s="57">
        <v>278393.65000000002</v>
      </c>
      <c r="F41" s="1">
        <v>42095</v>
      </c>
      <c r="G41" s="15" t="s">
        <v>214</v>
      </c>
      <c r="H41" s="15" t="s">
        <v>610</v>
      </c>
      <c r="I41" s="15" t="s">
        <v>612</v>
      </c>
      <c r="J41" s="15"/>
      <c r="K41" s="58">
        <v>11.333333333333332</v>
      </c>
      <c r="L41" s="3">
        <f>M41/30*68</f>
        <v>11.333333333333332</v>
      </c>
      <c r="M41" s="3">
        <v>5</v>
      </c>
      <c r="N41" s="41">
        <v>30</v>
      </c>
      <c r="O41" s="41">
        <v>53.12</v>
      </c>
      <c r="P41" s="15" t="s">
        <v>125</v>
      </c>
      <c r="Q41" s="5">
        <v>15860721352</v>
      </c>
      <c r="R41" s="15" t="s">
        <v>611</v>
      </c>
      <c r="S41" s="15"/>
      <c r="T41" s="15" t="s">
        <v>27</v>
      </c>
      <c r="U41" s="6"/>
      <c r="V41" s="60"/>
      <c r="W41" s="60"/>
      <c r="X41" s="18"/>
    </row>
    <row r="42" spans="1:24" ht="24.95" customHeight="1" x14ac:dyDescent="0.15">
      <c r="A42" s="15">
        <v>39</v>
      </c>
      <c r="B42" s="4" t="s">
        <v>215</v>
      </c>
      <c r="C42" s="4" t="s">
        <v>216</v>
      </c>
      <c r="D42" s="15" t="s">
        <v>179</v>
      </c>
      <c r="E42" s="57">
        <v>202199.86</v>
      </c>
      <c r="F42" s="1">
        <v>42294</v>
      </c>
      <c r="G42" s="15" t="s">
        <v>217</v>
      </c>
      <c r="H42" s="15" t="s">
        <v>218</v>
      </c>
      <c r="I42" s="4" t="str">
        <f>I41</f>
        <v>翔安校区分子影像楼427</v>
      </c>
      <c r="J42" s="4"/>
      <c r="K42" s="58">
        <v>11.333333333333332</v>
      </c>
      <c r="L42" s="3">
        <f>M42/30*68</f>
        <v>11.333333333333332</v>
      </c>
      <c r="M42" s="3">
        <v>5</v>
      </c>
      <c r="N42" s="41"/>
      <c r="O42" s="41"/>
      <c r="P42" s="15" t="s">
        <v>125</v>
      </c>
      <c r="Q42" s="5">
        <v>15860721352</v>
      </c>
      <c r="R42" s="15" t="s">
        <v>611</v>
      </c>
      <c r="S42" s="15"/>
      <c r="T42" s="15" t="s">
        <v>27</v>
      </c>
      <c r="U42" s="11"/>
      <c r="V42" s="33"/>
      <c r="W42" s="33"/>
      <c r="X42" s="18"/>
    </row>
    <row r="43" spans="1:24" s="53" customFormat="1" ht="24.95" customHeight="1" x14ac:dyDescent="0.15">
      <c r="A43" s="15">
        <v>40</v>
      </c>
      <c r="B43" s="27" t="s">
        <v>219</v>
      </c>
      <c r="C43" s="27" t="s">
        <v>220</v>
      </c>
      <c r="D43" s="27" t="s">
        <v>221</v>
      </c>
      <c r="E43" s="61">
        <v>804112.82</v>
      </c>
      <c r="F43" s="26">
        <v>41657</v>
      </c>
      <c r="G43" s="62">
        <v>2021</v>
      </c>
      <c r="H43" s="27" t="s">
        <v>222</v>
      </c>
      <c r="I43" s="27" t="s">
        <v>223</v>
      </c>
      <c r="J43" s="27"/>
      <c r="K43" s="58">
        <v>4.0993150684931505</v>
      </c>
      <c r="L43" s="28">
        <f>M43/N43*O43</f>
        <v>8.1986301369863011</v>
      </c>
      <c r="M43" s="28">
        <v>5</v>
      </c>
      <c r="N43" s="44">
        <v>36.5</v>
      </c>
      <c r="O43" s="44">
        <v>59.85</v>
      </c>
      <c r="P43" s="27" t="s">
        <v>224</v>
      </c>
      <c r="Q43" s="27">
        <v>18050079757</v>
      </c>
      <c r="R43" s="18" t="s">
        <v>634</v>
      </c>
      <c r="S43" s="18"/>
      <c r="T43" s="18" t="s">
        <v>53</v>
      </c>
      <c r="U43" s="18"/>
      <c r="V43" s="33"/>
      <c r="W43" s="33"/>
      <c r="X43" s="18"/>
    </row>
    <row r="44" spans="1:24" s="53" customFormat="1" ht="24.95" customHeight="1" x14ac:dyDescent="0.15">
      <c r="A44" s="15">
        <v>41</v>
      </c>
      <c r="B44" s="31" t="s">
        <v>225</v>
      </c>
      <c r="C44" s="31" t="s">
        <v>226</v>
      </c>
      <c r="D44" s="31" t="s">
        <v>227</v>
      </c>
      <c r="E44" s="63">
        <v>691897.97</v>
      </c>
      <c r="F44" s="29">
        <v>44267</v>
      </c>
      <c r="G44" s="64" t="s">
        <v>228</v>
      </c>
      <c r="H44" s="18" t="s">
        <v>229</v>
      </c>
      <c r="I44" s="31" t="s">
        <v>223</v>
      </c>
      <c r="J44" s="31"/>
      <c r="K44" s="58">
        <v>4.0949999999999998</v>
      </c>
      <c r="L44" s="28">
        <v>8.19</v>
      </c>
      <c r="M44" s="28">
        <v>5</v>
      </c>
      <c r="N44" s="44"/>
      <c r="O44" s="44"/>
      <c r="P44" s="27" t="s">
        <v>224</v>
      </c>
      <c r="Q44" s="27">
        <v>18050079757</v>
      </c>
      <c r="R44" s="18" t="s">
        <v>634</v>
      </c>
      <c r="S44" s="18"/>
      <c r="T44" s="18" t="s">
        <v>53</v>
      </c>
      <c r="U44" s="18"/>
      <c r="V44" s="33"/>
      <c r="W44" s="33"/>
      <c r="X44" s="18"/>
    </row>
    <row r="45" spans="1:24" ht="24.95" customHeight="1" x14ac:dyDescent="0.15">
      <c r="A45" s="15">
        <v>42</v>
      </c>
      <c r="B45" s="4" t="s">
        <v>230</v>
      </c>
      <c r="C45" s="4" t="s">
        <v>231</v>
      </c>
      <c r="D45" s="4" t="s">
        <v>232</v>
      </c>
      <c r="E45" s="65">
        <v>10051710.85</v>
      </c>
      <c r="F45" s="2">
        <v>41642</v>
      </c>
      <c r="G45" s="4" t="s">
        <v>233</v>
      </c>
      <c r="H45" s="4" t="s">
        <v>617</v>
      </c>
      <c r="I45" s="4" t="s">
        <v>234</v>
      </c>
      <c r="J45" s="4"/>
      <c r="K45" s="58">
        <v>25.7</v>
      </c>
      <c r="L45" s="3">
        <v>51.4</v>
      </c>
      <c r="M45" s="3">
        <v>31</v>
      </c>
      <c r="N45" s="41">
        <v>62.7</v>
      </c>
      <c r="O45" s="41">
        <v>102.82</v>
      </c>
      <c r="P45" s="4" t="s">
        <v>235</v>
      </c>
      <c r="Q45" s="4">
        <v>13779936654</v>
      </c>
      <c r="R45" s="18" t="s">
        <v>634</v>
      </c>
      <c r="S45" s="18"/>
      <c r="T45" s="15" t="s">
        <v>53</v>
      </c>
      <c r="U45" s="18"/>
      <c r="V45" s="33"/>
      <c r="W45" s="33"/>
      <c r="X45" s="6"/>
    </row>
    <row r="46" spans="1:24" ht="24.95" customHeight="1" x14ac:dyDescent="0.15">
      <c r="A46" s="15">
        <v>43</v>
      </c>
      <c r="B46" s="4" t="s">
        <v>230</v>
      </c>
      <c r="C46" s="4" t="s">
        <v>236</v>
      </c>
      <c r="D46" s="4" t="s">
        <v>232</v>
      </c>
      <c r="E46" s="65">
        <v>4081612.63</v>
      </c>
      <c r="F46" s="2">
        <v>41612</v>
      </c>
      <c r="G46" s="4" t="s">
        <v>237</v>
      </c>
      <c r="H46" s="4" t="s">
        <v>616</v>
      </c>
      <c r="I46" s="4" t="s">
        <v>234</v>
      </c>
      <c r="J46" s="4"/>
      <c r="K46" s="58">
        <v>51.4</v>
      </c>
      <c r="L46" s="3">
        <v>51.4</v>
      </c>
      <c r="M46" s="3">
        <v>31</v>
      </c>
      <c r="N46" s="41"/>
      <c r="O46" s="41"/>
      <c r="P46" s="4" t="s">
        <v>235</v>
      </c>
      <c r="Q46" s="4">
        <v>13779936654</v>
      </c>
      <c r="R46" s="15" t="s">
        <v>611</v>
      </c>
      <c r="S46" s="15"/>
      <c r="T46" s="15" t="s">
        <v>27</v>
      </c>
      <c r="V46" s="33"/>
      <c r="W46" s="33"/>
      <c r="X46" s="6"/>
    </row>
    <row r="47" spans="1:24" s="53" customFormat="1" ht="24.95" customHeight="1" x14ac:dyDescent="0.15">
      <c r="A47" s="15">
        <v>44</v>
      </c>
      <c r="B47" s="27" t="s">
        <v>238</v>
      </c>
      <c r="C47" s="27" t="s">
        <v>239</v>
      </c>
      <c r="D47" s="27" t="s">
        <v>240</v>
      </c>
      <c r="E47" s="61">
        <v>232172.23</v>
      </c>
      <c r="F47" s="26">
        <v>40269</v>
      </c>
      <c r="G47" s="62" t="s">
        <v>241</v>
      </c>
      <c r="H47" s="27">
        <v>20101837</v>
      </c>
      <c r="I47" s="27" t="s">
        <v>242</v>
      </c>
      <c r="J47" s="27"/>
      <c r="K47" s="58">
        <v>0</v>
      </c>
      <c r="L47" s="28">
        <v>15</v>
      </c>
      <c r="M47" s="28">
        <v>9</v>
      </c>
      <c r="N47" s="45">
        <v>37</v>
      </c>
      <c r="O47" s="45">
        <v>60.6</v>
      </c>
      <c r="P47" s="27" t="s">
        <v>224</v>
      </c>
      <c r="Q47" s="27">
        <v>18050079757</v>
      </c>
      <c r="R47" s="18" t="s">
        <v>618</v>
      </c>
      <c r="S47" s="18"/>
      <c r="T47" s="18" t="s">
        <v>53</v>
      </c>
      <c r="U47" s="18"/>
      <c r="V47" s="33"/>
      <c r="W47" s="33"/>
      <c r="X47" s="18"/>
    </row>
    <row r="48" spans="1:24" s="53" customFormat="1" ht="24.95" customHeight="1" x14ac:dyDescent="0.15">
      <c r="A48" s="15">
        <v>45</v>
      </c>
      <c r="B48" s="31" t="s">
        <v>243</v>
      </c>
      <c r="C48" s="31" t="s">
        <v>244</v>
      </c>
      <c r="D48" s="31" t="s">
        <v>245</v>
      </c>
      <c r="E48" s="63">
        <v>816666.43</v>
      </c>
      <c r="F48" s="29">
        <v>40904</v>
      </c>
      <c r="G48" s="64" t="s">
        <v>246</v>
      </c>
      <c r="H48" s="18">
        <v>11000778</v>
      </c>
      <c r="I48" s="31" t="s">
        <v>242</v>
      </c>
      <c r="J48" s="31"/>
      <c r="K48" s="58">
        <v>7.5</v>
      </c>
      <c r="L48" s="28">
        <v>15</v>
      </c>
      <c r="M48" s="30">
        <v>9</v>
      </c>
      <c r="N48" s="46"/>
      <c r="O48" s="46"/>
      <c r="P48" s="27" t="s">
        <v>224</v>
      </c>
      <c r="Q48" s="27">
        <v>18050079757</v>
      </c>
      <c r="R48" s="18" t="s">
        <v>619</v>
      </c>
      <c r="S48" s="18"/>
      <c r="T48" s="18" t="s">
        <v>53</v>
      </c>
      <c r="U48" s="18"/>
      <c r="V48" s="33"/>
      <c r="W48" s="33"/>
      <c r="X48" s="18"/>
    </row>
    <row r="49" spans="1:24" s="53" customFormat="1" ht="24.95" customHeight="1" x14ac:dyDescent="0.15">
      <c r="A49" s="15">
        <v>58</v>
      </c>
      <c r="B49" s="27" t="s">
        <v>293</v>
      </c>
      <c r="C49" s="27" t="s">
        <v>294</v>
      </c>
      <c r="D49" s="27" t="s">
        <v>245</v>
      </c>
      <c r="E49" s="61">
        <v>947370.83</v>
      </c>
      <c r="F49" s="26">
        <v>41508</v>
      </c>
      <c r="G49" s="62" t="s">
        <v>295</v>
      </c>
      <c r="H49" s="27" t="s">
        <v>625</v>
      </c>
      <c r="I49" s="27" t="s">
        <v>630</v>
      </c>
      <c r="J49" s="27"/>
      <c r="K49" s="58">
        <v>0</v>
      </c>
      <c r="L49" s="28">
        <f>M49/40*65.5</f>
        <v>8.1875</v>
      </c>
      <c r="M49" s="28">
        <v>5</v>
      </c>
      <c r="N49" s="47"/>
      <c r="O49" s="47"/>
      <c r="P49" s="27" t="s">
        <v>224</v>
      </c>
      <c r="Q49" s="27">
        <v>18050079757</v>
      </c>
      <c r="R49" s="18" t="s">
        <v>618</v>
      </c>
      <c r="S49" s="18"/>
      <c r="T49" s="18" t="s">
        <v>53</v>
      </c>
      <c r="U49" s="18"/>
      <c r="V49" s="33"/>
      <c r="W49" s="33"/>
      <c r="X49" s="27"/>
    </row>
    <row r="50" spans="1:24" s="53" customFormat="1" ht="24.95" customHeight="1" x14ac:dyDescent="0.15">
      <c r="A50" s="15">
        <v>46</v>
      </c>
      <c r="B50" s="31" t="s">
        <v>247</v>
      </c>
      <c r="C50" s="31" t="s">
        <v>248</v>
      </c>
      <c r="D50" s="31" t="s">
        <v>245</v>
      </c>
      <c r="E50" s="63">
        <v>882000</v>
      </c>
      <c r="F50" s="29">
        <v>41591</v>
      </c>
      <c r="G50" s="64" t="s">
        <v>249</v>
      </c>
      <c r="H50" s="18" t="s">
        <v>250</v>
      </c>
      <c r="I50" s="31" t="s">
        <v>251</v>
      </c>
      <c r="J50" s="31"/>
      <c r="K50" s="58">
        <v>4.0947053261897262</v>
      </c>
      <c r="L50" s="19">
        <f>M50/N50*O50</f>
        <v>8.1894106523794523</v>
      </c>
      <c r="M50" s="30">
        <v>5</v>
      </c>
      <c r="N50" s="19">
        <v>63.46</v>
      </c>
      <c r="O50" s="19">
        <v>103.94</v>
      </c>
      <c r="P50" s="27" t="s">
        <v>224</v>
      </c>
      <c r="Q50" s="27">
        <v>18050079757</v>
      </c>
      <c r="R50" s="18" t="s">
        <v>619</v>
      </c>
      <c r="S50" s="18"/>
      <c r="T50" s="18" t="s">
        <v>53</v>
      </c>
      <c r="U50" s="18"/>
      <c r="V50" s="33"/>
      <c r="W50" s="33"/>
      <c r="X50" s="18"/>
    </row>
    <row r="51" spans="1:24" s="53" customFormat="1" ht="24.95" customHeight="1" x14ac:dyDescent="0.15">
      <c r="A51" s="15">
        <v>47</v>
      </c>
      <c r="B51" s="27" t="s">
        <v>252</v>
      </c>
      <c r="C51" s="27" t="s">
        <v>253</v>
      </c>
      <c r="D51" s="27" t="s">
        <v>254</v>
      </c>
      <c r="E51" s="61">
        <v>235355.08</v>
      </c>
      <c r="F51" s="26">
        <v>40148</v>
      </c>
      <c r="G51" s="62" t="s">
        <v>255</v>
      </c>
      <c r="H51" s="27">
        <v>20096406</v>
      </c>
      <c r="I51" s="27" t="s">
        <v>256</v>
      </c>
      <c r="J51" s="27"/>
      <c r="K51" s="58">
        <v>0</v>
      </c>
      <c r="L51" s="28">
        <f>M51/116.4*190.7</f>
        <v>8.1915807560137459</v>
      </c>
      <c r="M51" s="28">
        <v>5</v>
      </c>
      <c r="N51" s="44">
        <v>116.4</v>
      </c>
      <c r="O51" s="44">
        <v>190.7</v>
      </c>
      <c r="P51" s="27" t="s">
        <v>224</v>
      </c>
      <c r="Q51" s="27">
        <v>18050079757</v>
      </c>
      <c r="R51" s="18" t="s">
        <v>618</v>
      </c>
      <c r="S51" s="18"/>
      <c r="T51" s="18" t="s">
        <v>53</v>
      </c>
      <c r="U51" s="18"/>
      <c r="V51" s="33"/>
      <c r="W51" s="33"/>
      <c r="X51" s="18"/>
    </row>
    <row r="52" spans="1:24" s="53" customFormat="1" ht="24.95" customHeight="1" x14ac:dyDescent="0.15">
      <c r="A52" s="15">
        <v>48</v>
      </c>
      <c r="B52" s="27" t="s">
        <v>257</v>
      </c>
      <c r="C52" s="27" t="s">
        <v>258</v>
      </c>
      <c r="D52" s="27" t="s">
        <v>259</v>
      </c>
      <c r="E52" s="61">
        <f>VALUE(337840)</f>
        <v>337840</v>
      </c>
      <c r="F52" s="26">
        <v>40664</v>
      </c>
      <c r="G52" s="62" t="s">
        <v>260</v>
      </c>
      <c r="H52" s="27" t="s">
        <v>261</v>
      </c>
      <c r="I52" s="27" t="s">
        <v>256</v>
      </c>
      <c r="J52" s="27"/>
      <c r="K52" s="58">
        <v>0</v>
      </c>
      <c r="L52" s="28">
        <f t="shared" ref="L52:L57" si="1">M52/116.4*190.7</f>
        <v>8.1915807560137459</v>
      </c>
      <c r="M52" s="28">
        <v>5</v>
      </c>
      <c r="N52" s="44"/>
      <c r="O52" s="44"/>
      <c r="P52" s="27" t="s">
        <v>224</v>
      </c>
      <c r="Q52" s="27">
        <v>18050079757</v>
      </c>
      <c r="R52" s="18" t="s">
        <v>618</v>
      </c>
      <c r="S52" s="18"/>
      <c r="T52" s="18" t="s">
        <v>53</v>
      </c>
      <c r="U52" s="18"/>
      <c r="V52" s="33"/>
      <c r="W52" s="33"/>
      <c r="X52" s="18"/>
    </row>
    <row r="53" spans="1:24" s="53" customFormat="1" ht="24.95" customHeight="1" x14ac:dyDescent="0.15">
      <c r="A53" s="15">
        <v>49</v>
      </c>
      <c r="B53" s="31" t="s">
        <v>252</v>
      </c>
      <c r="C53" s="31" t="s">
        <v>262</v>
      </c>
      <c r="D53" s="31" t="s">
        <v>263</v>
      </c>
      <c r="E53" s="63">
        <v>276654.40000000002</v>
      </c>
      <c r="F53" s="29">
        <v>41622</v>
      </c>
      <c r="G53" s="64" t="s">
        <v>264</v>
      </c>
      <c r="H53" s="18" t="s">
        <v>265</v>
      </c>
      <c r="I53" s="31" t="s">
        <v>256</v>
      </c>
      <c r="J53" s="31"/>
      <c r="K53" s="58">
        <v>4.095790378006873</v>
      </c>
      <c r="L53" s="28">
        <f t="shared" si="1"/>
        <v>8.1915807560137459</v>
      </c>
      <c r="M53" s="30">
        <v>5</v>
      </c>
      <c r="N53" s="44"/>
      <c r="O53" s="44"/>
      <c r="P53" s="27" t="s">
        <v>224</v>
      </c>
      <c r="Q53" s="27">
        <v>18050079757</v>
      </c>
      <c r="R53" s="18" t="s">
        <v>619</v>
      </c>
      <c r="S53" s="18"/>
      <c r="T53" s="18" t="s">
        <v>27</v>
      </c>
      <c r="V53" s="33"/>
      <c r="W53" s="33"/>
      <c r="X53" s="18"/>
    </row>
    <row r="54" spans="1:24" s="53" customFormat="1" ht="24.95" customHeight="1" x14ac:dyDescent="0.15">
      <c r="A54" s="15">
        <v>50</v>
      </c>
      <c r="B54" s="31" t="s">
        <v>252</v>
      </c>
      <c r="C54" s="31" t="s">
        <v>266</v>
      </c>
      <c r="D54" s="31" t="s">
        <v>267</v>
      </c>
      <c r="E54" s="63">
        <v>548540.29</v>
      </c>
      <c r="F54" s="29">
        <v>42324</v>
      </c>
      <c r="G54" s="64" t="s">
        <v>268</v>
      </c>
      <c r="H54" s="18" t="s">
        <v>269</v>
      </c>
      <c r="I54" s="31" t="s">
        <v>256</v>
      </c>
      <c r="J54" s="31"/>
      <c r="K54" s="58">
        <v>4.095790378006873</v>
      </c>
      <c r="L54" s="28">
        <f t="shared" si="1"/>
        <v>8.1915807560137459</v>
      </c>
      <c r="M54" s="30">
        <v>5</v>
      </c>
      <c r="N54" s="44"/>
      <c r="O54" s="44"/>
      <c r="P54" s="27" t="s">
        <v>224</v>
      </c>
      <c r="Q54" s="27">
        <v>18050079757</v>
      </c>
      <c r="R54" s="18" t="s">
        <v>619</v>
      </c>
      <c r="S54" s="18"/>
      <c r="T54" s="18" t="s">
        <v>27</v>
      </c>
      <c r="V54" s="33"/>
      <c r="W54" s="33"/>
      <c r="X54" s="18"/>
    </row>
    <row r="55" spans="1:24" s="53" customFormat="1" ht="24.95" customHeight="1" x14ac:dyDescent="0.15">
      <c r="A55" s="15">
        <v>51</v>
      </c>
      <c r="B55" s="31" t="s">
        <v>270</v>
      </c>
      <c r="C55" s="31" t="s">
        <v>271</v>
      </c>
      <c r="D55" s="31" t="s">
        <v>272</v>
      </c>
      <c r="E55" s="63">
        <v>737156.06</v>
      </c>
      <c r="F55" s="29">
        <v>43600</v>
      </c>
      <c r="G55" s="64" t="s">
        <v>273</v>
      </c>
      <c r="H55" s="18" t="s">
        <v>274</v>
      </c>
      <c r="I55" s="31" t="s">
        <v>256</v>
      </c>
      <c r="J55" s="31"/>
      <c r="K55" s="58">
        <v>4.095790378006873</v>
      </c>
      <c r="L55" s="28">
        <f t="shared" si="1"/>
        <v>8.1915807560137459</v>
      </c>
      <c r="M55" s="30">
        <v>5</v>
      </c>
      <c r="N55" s="44"/>
      <c r="O55" s="44"/>
      <c r="P55" s="27" t="s">
        <v>224</v>
      </c>
      <c r="Q55" s="27">
        <v>18050079757</v>
      </c>
      <c r="R55" s="18" t="s">
        <v>619</v>
      </c>
      <c r="S55" s="18"/>
      <c r="T55" s="18" t="s">
        <v>53</v>
      </c>
      <c r="U55" s="18"/>
      <c r="V55" s="33"/>
      <c r="W55" s="33"/>
      <c r="X55" s="18"/>
    </row>
    <row r="56" spans="1:24" s="53" customFormat="1" ht="24.95" customHeight="1" x14ac:dyDescent="0.15">
      <c r="A56" s="15">
        <v>52</v>
      </c>
      <c r="B56" s="31" t="s">
        <v>275</v>
      </c>
      <c r="C56" s="31" t="s">
        <v>276</v>
      </c>
      <c r="D56" s="31" t="s">
        <v>245</v>
      </c>
      <c r="E56" s="63">
        <v>490000</v>
      </c>
      <c r="F56" s="29">
        <v>44495</v>
      </c>
      <c r="G56" s="64" t="s">
        <v>277</v>
      </c>
      <c r="H56" s="31" t="s">
        <v>278</v>
      </c>
      <c r="I56" s="31" t="s">
        <v>256</v>
      </c>
      <c r="J56" s="31"/>
      <c r="K56" s="58">
        <v>0</v>
      </c>
      <c r="L56" s="28">
        <f t="shared" si="1"/>
        <v>8.1915807560137459</v>
      </c>
      <c r="M56" s="30">
        <v>5</v>
      </c>
      <c r="N56" s="44"/>
      <c r="O56" s="44"/>
      <c r="P56" s="27" t="s">
        <v>224</v>
      </c>
      <c r="Q56" s="27">
        <v>18050079757</v>
      </c>
      <c r="R56" s="18" t="s">
        <v>618</v>
      </c>
      <c r="S56" s="18"/>
      <c r="T56" s="18" t="s">
        <v>27</v>
      </c>
      <c r="V56" s="33"/>
      <c r="W56" s="33"/>
      <c r="X56" s="18"/>
    </row>
    <row r="57" spans="1:24" s="53" customFormat="1" ht="24.95" customHeight="1" x14ac:dyDescent="0.15">
      <c r="A57" s="15">
        <v>53</v>
      </c>
      <c r="B57" s="31" t="s">
        <v>275</v>
      </c>
      <c r="C57" s="31" t="s">
        <v>276</v>
      </c>
      <c r="D57" s="31" t="s">
        <v>245</v>
      </c>
      <c r="E57" s="63">
        <v>490000</v>
      </c>
      <c r="F57" s="29">
        <v>44495</v>
      </c>
      <c r="G57" s="64">
        <v>2856143</v>
      </c>
      <c r="H57" s="31" t="s">
        <v>623</v>
      </c>
      <c r="I57" s="31" t="s">
        <v>256</v>
      </c>
      <c r="J57" s="31"/>
      <c r="K57" s="58">
        <v>0</v>
      </c>
      <c r="L57" s="28">
        <f t="shared" si="1"/>
        <v>8.1915807560137459</v>
      </c>
      <c r="M57" s="30">
        <v>5</v>
      </c>
      <c r="N57" s="44"/>
      <c r="O57" s="44"/>
      <c r="P57" s="27" t="s">
        <v>224</v>
      </c>
      <c r="Q57" s="27">
        <v>18050079757</v>
      </c>
      <c r="R57" s="18" t="s">
        <v>618</v>
      </c>
      <c r="S57" s="18"/>
      <c r="T57" s="18" t="s">
        <v>27</v>
      </c>
      <c r="V57" s="33"/>
      <c r="W57" s="33"/>
      <c r="X57" s="18"/>
    </row>
    <row r="58" spans="1:24" s="53" customFormat="1" ht="24.95" customHeight="1" x14ac:dyDescent="0.15">
      <c r="A58" s="15">
        <v>54</v>
      </c>
      <c r="B58" s="27" t="s">
        <v>279</v>
      </c>
      <c r="C58" s="27" t="s">
        <v>280</v>
      </c>
      <c r="D58" s="27" t="s">
        <v>240</v>
      </c>
      <c r="E58" s="61">
        <v>1548246.86</v>
      </c>
      <c r="F58" s="26">
        <v>39052</v>
      </c>
      <c r="G58" s="62" t="s">
        <v>281</v>
      </c>
      <c r="H58" s="27">
        <v>20066685</v>
      </c>
      <c r="I58" s="31" t="s">
        <v>282</v>
      </c>
      <c r="J58" s="31"/>
      <c r="K58" s="58">
        <v>4.0909090909090908</v>
      </c>
      <c r="L58" s="28">
        <f>M58/23.1*37.8</f>
        <v>8.1818181818181817</v>
      </c>
      <c r="M58" s="28">
        <v>5</v>
      </c>
      <c r="N58" s="44">
        <v>23.1</v>
      </c>
      <c r="O58" s="44">
        <v>37.799999999999997</v>
      </c>
      <c r="P58" s="27" t="s">
        <v>224</v>
      </c>
      <c r="Q58" s="27">
        <v>18050079757</v>
      </c>
      <c r="R58" s="18" t="s">
        <v>619</v>
      </c>
      <c r="S58" s="18"/>
      <c r="T58" s="18" t="s">
        <v>53</v>
      </c>
      <c r="U58" s="18"/>
      <c r="V58" s="33"/>
      <c r="W58" s="33"/>
      <c r="X58" s="18"/>
    </row>
    <row r="59" spans="1:24" s="53" customFormat="1" ht="24.95" customHeight="1" x14ac:dyDescent="0.15">
      <c r="A59" s="15">
        <v>55</v>
      </c>
      <c r="B59" s="27" t="s">
        <v>283</v>
      </c>
      <c r="C59" s="27" t="s">
        <v>284</v>
      </c>
      <c r="D59" s="27" t="s">
        <v>240</v>
      </c>
      <c r="E59" s="61">
        <f>VALUE(726380.82)</f>
        <v>726380.82</v>
      </c>
      <c r="F59" s="26">
        <v>40840</v>
      </c>
      <c r="G59" s="62" t="s">
        <v>285</v>
      </c>
      <c r="H59" s="27">
        <v>11000662</v>
      </c>
      <c r="I59" s="31" t="s">
        <v>282</v>
      </c>
      <c r="J59" s="31"/>
      <c r="K59" s="58">
        <v>4.0909090909090908</v>
      </c>
      <c r="L59" s="28">
        <f>M59/23.1*37.8</f>
        <v>8.1818181818181817</v>
      </c>
      <c r="M59" s="28">
        <v>5</v>
      </c>
      <c r="N59" s="44"/>
      <c r="O59" s="44"/>
      <c r="P59" s="27" t="s">
        <v>224</v>
      </c>
      <c r="Q59" s="27">
        <v>18050079757</v>
      </c>
      <c r="R59" s="18" t="s">
        <v>619</v>
      </c>
      <c r="S59" s="18"/>
      <c r="T59" s="18" t="s">
        <v>27</v>
      </c>
      <c r="U59" s="66"/>
      <c r="V59" s="33"/>
      <c r="W59" s="33"/>
      <c r="X59" s="18"/>
    </row>
    <row r="60" spans="1:24" s="53" customFormat="1" ht="24.95" customHeight="1" x14ac:dyDescent="0.15">
      <c r="A60" s="15">
        <v>56</v>
      </c>
      <c r="B60" s="18" t="s">
        <v>286</v>
      </c>
      <c r="C60" s="18" t="s">
        <v>287</v>
      </c>
      <c r="D60" s="31" t="s">
        <v>85</v>
      </c>
      <c r="E60" s="67">
        <v>730000</v>
      </c>
      <c r="F60" s="29">
        <v>37553</v>
      </c>
      <c r="G60" s="64" t="s">
        <v>288</v>
      </c>
      <c r="H60" s="18">
        <v>20025489</v>
      </c>
      <c r="I60" s="31" t="s">
        <v>282</v>
      </c>
      <c r="J60" s="31"/>
      <c r="K60" s="58">
        <v>0</v>
      </c>
      <c r="L60" s="28">
        <f>M60/23.1*37.8</f>
        <v>8.1818181818181817</v>
      </c>
      <c r="M60" s="30">
        <v>5</v>
      </c>
      <c r="N60" s="44"/>
      <c r="O60" s="44"/>
      <c r="P60" s="27" t="s">
        <v>224</v>
      </c>
      <c r="Q60" s="27">
        <v>18050079757</v>
      </c>
      <c r="R60" s="18" t="s">
        <v>618</v>
      </c>
      <c r="S60" s="18"/>
      <c r="T60" s="18" t="s">
        <v>27</v>
      </c>
      <c r="U60" s="18"/>
      <c r="V60" s="33"/>
      <c r="W60" s="33"/>
      <c r="X60" s="18"/>
    </row>
    <row r="61" spans="1:24" s="53" customFormat="1" ht="24.95" customHeight="1" x14ac:dyDescent="0.15">
      <c r="A61" s="15">
        <v>57</v>
      </c>
      <c r="B61" s="31" t="s">
        <v>289</v>
      </c>
      <c r="C61" s="31" t="s">
        <v>290</v>
      </c>
      <c r="D61" s="31" t="s">
        <v>85</v>
      </c>
      <c r="E61" s="63">
        <v>2948259.09</v>
      </c>
      <c r="F61" s="29">
        <v>44139</v>
      </c>
      <c r="G61" s="64" t="s">
        <v>291</v>
      </c>
      <c r="H61" s="18" t="s">
        <v>292</v>
      </c>
      <c r="I61" s="31" t="s">
        <v>282</v>
      </c>
      <c r="J61" s="31"/>
      <c r="K61" s="58">
        <v>4.0909090909090908</v>
      </c>
      <c r="L61" s="28">
        <f>M61/23.1*37.8</f>
        <v>8.1818181818181817</v>
      </c>
      <c r="M61" s="30">
        <v>5</v>
      </c>
      <c r="N61" s="44"/>
      <c r="O61" s="44"/>
      <c r="P61" s="27" t="s">
        <v>224</v>
      </c>
      <c r="Q61" s="27">
        <v>18050079757</v>
      </c>
      <c r="R61" s="18" t="s">
        <v>619</v>
      </c>
      <c r="S61" s="18"/>
      <c r="T61" s="18" t="s">
        <v>27</v>
      </c>
      <c r="U61" s="68"/>
      <c r="V61" s="33"/>
      <c r="W61" s="33"/>
      <c r="X61" s="18"/>
    </row>
    <row r="62" spans="1:24" s="53" customFormat="1" ht="24.95" customHeight="1" x14ac:dyDescent="0.15">
      <c r="A62" s="15">
        <v>59</v>
      </c>
      <c r="B62" s="31" t="s">
        <v>297</v>
      </c>
      <c r="C62" s="31" t="s">
        <v>298</v>
      </c>
      <c r="D62" s="31" t="s">
        <v>299</v>
      </c>
      <c r="E62" s="63">
        <v>1188125</v>
      </c>
      <c r="F62" s="29">
        <v>45267</v>
      </c>
      <c r="G62" s="64" t="s">
        <v>300</v>
      </c>
      <c r="H62" s="18" t="s">
        <v>301</v>
      </c>
      <c r="I62" s="31" t="s">
        <v>296</v>
      </c>
      <c r="J62" s="31"/>
      <c r="K62" s="58">
        <v>20.46875</v>
      </c>
      <c r="L62" s="28">
        <f>M62/40*65.5</f>
        <v>40.9375</v>
      </c>
      <c r="M62" s="30">
        <v>25</v>
      </c>
      <c r="N62" s="45">
        <v>40</v>
      </c>
      <c r="O62" s="45">
        <v>65.5</v>
      </c>
      <c r="P62" s="27" t="s">
        <v>224</v>
      </c>
      <c r="Q62" s="27">
        <v>18050079757</v>
      </c>
      <c r="R62" s="18" t="s">
        <v>619</v>
      </c>
      <c r="S62" s="18"/>
      <c r="T62" s="18" t="s">
        <v>53</v>
      </c>
      <c r="U62" s="18"/>
      <c r="V62" s="33"/>
      <c r="W62" s="33"/>
      <c r="X62" s="18"/>
    </row>
    <row r="63" spans="1:24" s="53" customFormat="1" ht="24.95" customHeight="1" x14ac:dyDescent="0.15">
      <c r="A63" s="15">
        <v>60</v>
      </c>
      <c r="B63" s="31" t="s">
        <v>302</v>
      </c>
      <c r="C63" s="31" t="s">
        <v>303</v>
      </c>
      <c r="D63" s="31" t="s">
        <v>304</v>
      </c>
      <c r="E63" s="63">
        <v>4690000</v>
      </c>
      <c r="F63" s="29">
        <v>45250</v>
      </c>
      <c r="G63" s="64" t="s">
        <v>305</v>
      </c>
      <c r="H63" s="18" t="s">
        <v>306</v>
      </c>
      <c r="I63" s="31" t="s">
        <v>296</v>
      </c>
      <c r="J63" s="31"/>
      <c r="K63" s="58">
        <v>12.28125</v>
      </c>
      <c r="L63" s="28">
        <f>M63/40*65.5</f>
        <v>24.5625</v>
      </c>
      <c r="M63" s="30">
        <v>15</v>
      </c>
      <c r="N63" s="47"/>
      <c r="O63" s="47"/>
      <c r="P63" s="27" t="s">
        <v>224</v>
      </c>
      <c r="Q63" s="27">
        <v>18050079757</v>
      </c>
      <c r="R63" s="18" t="s">
        <v>619</v>
      </c>
      <c r="S63" s="18"/>
      <c r="T63" s="18" t="s">
        <v>53</v>
      </c>
      <c r="U63" s="18"/>
      <c r="V63" s="33"/>
      <c r="W63" s="33"/>
      <c r="X63" s="18"/>
    </row>
    <row r="64" spans="1:24" s="53" customFormat="1" ht="24.95" customHeight="1" x14ac:dyDescent="0.15">
      <c r="A64" s="15">
        <v>61</v>
      </c>
      <c r="B64" s="27" t="s">
        <v>307</v>
      </c>
      <c r="C64" s="27" t="s">
        <v>308</v>
      </c>
      <c r="D64" s="27" t="s">
        <v>309</v>
      </c>
      <c r="E64" s="61">
        <v>1709547.92</v>
      </c>
      <c r="F64" s="26">
        <v>40118</v>
      </c>
      <c r="G64" s="62" t="s">
        <v>310</v>
      </c>
      <c r="H64" s="27">
        <v>20095615</v>
      </c>
      <c r="I64" s="27" t="s">
        <v>311</v>
      </c>
      <c r="J64" s="27"/>
      <c r="K64" s="58">
        <v>4.1025641025641022</v>
      </c>
      <c r="L64" s="28">
        <f>M64/27.3*44.8</f>
        <v>8.2051282051282044</v>
      </c>
      <c r="M64" s="28">
        <v>5</v>
      </c>
      <c r="N64" s="44">
        <v>27.3</v>
      </c>
      <c r="O64" s="44">
        <v>44.8</v>
      </c>
      <c r="P64" s="27" t="s">
        <v>224</v>
      </c>
      <c r="Q64" s="27">
        <v>18050079757</v>
      </c>
      <c r="R64" s="18" t="s">
        <v>619</v>
      </c>
      <c r="S64" s="18"/>
      <c r="T64" s="18" t="s">
        <v>53</v>
      </c>
      <c r="U64" s="18"/>
      <c r="V64" s="33"/>
      <c r="W64" s="33"/>
      <c r="X64" s="18"/>
    </row>
    <row r="65" spans="1:24" s="53" customFormat="1" ht="24.95" customHeight="1" x14ac:dyDescent="0.15">
      <c r="A65" s="15">
        <v>62</v>
      </c>
      <c r="B65" s="27" t="s">
        <v>312</v>
      </c>
      <c r="C65" s="27" t="s">
        <v>313</v>
      </c>
      <c r="D65" s="27" t="s">
        <v>245</v>
      </c>
      <c r="E65" s="61">
        <f>VALUE(1317500)</f>
        <v>1317500</v>
      </c>
      <c r="F65" s="26">
        <v>40848</v>
      </c>
      <c r="G65" s="62">
        <v>1572035</v>
      </c>
      <c r="H65" s="27" t="s">
        <v>314</v>
      </c>
      <c r="I65" s="27" t="s">
        <v>311</v>
      </c>
      <c r="J65" s="27"/>
      <c r="K65" s="58">
        <v>4.1025641025641022</v>
      </c>
      <c r="L65" s="28">
        <f>M65/27.3*44.8</f>
        <v>8.2051282051282044</v>
      </c>
      <c r="M65" s="28">
        <v>5</v>
      </c>
      <c r="N65" s="44"/>
      <c r="O65" s="44"/>
      <c r="P65" s="27" t="s">
        <v>224</v>
      </c>
      <c r="Q65" s="27">
        <v>18050079757</v>
      </c>
      <c r="R65" s="18" t="s">
        <v>619</v>
      </c>
      <c r="S65" s="18"/>
      <c r="T65" s="18" t="s">
        <v>53</v>
      </c>
      <c r="U65" s="18"/>
      <c r="V65" s="33"/>
      <c r="W65" s="33"/>
      <c r="X65" s="18"/>
    </row>
    <row r="66" spans="1:24" s="53" customFormat="1" ht="24.95" customHeight="1" x14ac:dyDescent="0.15">
      <c r="A66" s="15">
        <v>63</v>
      </c>
      <c r="B66" s="31" t="s">
        <v>315</v>
      </c>
      <c r="C66" s="31" t="s">
        <v>316</v>
      </c>
      <c r="D66" s="31" t="s">
        <v>317</v>
      </c>
      <c r="E66" s="63">
        <v>4920570.8</v>
      </c>
      <c r="F66" s="29">
        <v>43685</v>
      </c>
      <c r="G66" s="64" t="s">
        <v>318</v>
      </c>
      <c r="H66" s="18" t="s">
        <v>319</v>
      </c>
      <c r="I66" s="31" t="s">
        <v>311</v>
      </c>
      <c r="J66" s="31"/>
      <c r="K66" s="58">
        <v>4.1025641025641022</v>
      </c>
      <c r="L66" s="28">
        <f>M66/27.3*44.8</f>
        <v>8.2051282051282044</v>
      </c>
      <c r="M66" s="30">
        <v>5</v>
      </c>
      <c r="N66" s="44"/>
      <c r="O66" s="44"/>
      <c r="P66" s="27" t="s">
        <v>224</v>
      </c>
      <c r="Q66" s="27">
        <v>18050079757</v>
      </c>
      <c r="R66" s="18" t="s">
        <v>619</v>
      </c>
      <c r="S66" s="18"/>
      <c r="T66" s="18" t="s">
        <v>27</v>
      </c>
      <c r="V66" s="33"/>
      <c r="W66" s="33"/>
      <c r="X66" s="18"/>
    </row>
    <row r="67" spans="1:24" s="53" customFormat="1" ht="24.95" customHeight="1" x14ac:dyDescent="0.15">
      <c r="A67" s="15">
        <v>64</v>
      </c>
      <c r="B67" s="18" t="s">
        <v>315</v>
      </c>
      <c r="C67" s="18" t="s">
        <v>316</v>
      </c>
      <c r="D67" s="18"/>
      <c r="E67" s="67">
        <v>5268800</v>
      </c>
      <c r="F67" s="29">
        <v>45385</v>
      </c>
      <c r="G67" s="18">
        <v>3101145</v>
      </c>
      <c r="H67" s="18" t="s">
        <v>320</v>
      </c>
      <c r="I67" s="18" t="s">
        <v>311</v>
      </c>
      <c r="J67" s="18"/>
      <c r="K67" s="58">
        <v>4.1025641025641022</v>
      </c>
      <c r="L67" s="28">
        <f>M67/27.3*44.8</f>
        <v>8.2051282051282044</v>
      </c>
      <c r="M67" s="30">
        <v>5</v>
      </c>
      <c r="N67" s="44"/>
      <c r="O67" s="44"/>
      <c r="P67" s="27" t="s">
        <v>224</v>
      </c>
      <c r="Q67" s="27">
        <v>18050079757</v>
      </c>
      <c r="R67" s="18" t="s">
        <v>619</v>
      </c>
      <c r="S67" s="18"/>
      <c r="T67" s="18" t="s">
        <v>53</v>
      </c>
      <c r="U67" s="18"/>
      <c r="V67" s="33"/>
      <c r="W67" s="33"/>
      <c r="X67" s="18"/>
    </row>
    <row r="68" spans="1:24" s="53" customFormat="1" ht="24.95" customHeight="1" x14ac:dyDescent="0.15">
      <c r="A68" s="15">
        <v>65</v>
      </c>
      <c r="B68" s="18" t="s">
        <v>315</v>
      </c>
      <c r="C68" s="18" t="s">
        <v>316</v>
      </c>
      <c r="D68" s="18" t="s">
        <v>321</v>
      </c>
      <c r="E68" s="67">
        <v>3000000</v>
      </c>
      <c r="F68" s="29">
        <v>45385</v>
      </c>
      <c r="G68" s="18" t="s">
        <v>322</v>
      </c>
      <c r="H68" s="18" t="s">
        <v>323</v>
      </c>
      <c r="I68" s="18" t="s">
        <v>311</v>
      </c>
      <c r="J68" s="18"/>
      <c r="K68" s="58">
        <v>0</v>
      </c>
      <c r="L68" s="28">
        <f>M68/27.3*44.8</f>
        <v>8.2051282051282044</v>
      </c>
      <c r="M68" s="30">
        <v>5</v>
      </c>
      <c r="N68" s="44"/>
      <c r="O68" s="44"/>
      <c r="P68" s="27" t="s">
        <v>224</v>
      </c>
      <c r="Q68" s="27">
        <v>18050079757</v>
      </c>
      <c r="R68" s="18" t="s">
        <v>618</v>
      </c>
      <c r="S68" s="18"/>
      <c r="T68" s="18" t="s">
        <v>27</v>
      </c>
      <c r="V68" s="33"/>
      <c r="W68" s="33"/>
      <c r="X68" s="18"/>
    </row>
    <row r="69" spans="1:24" s="53" customFormat="1" ht="24.95" customHeight="1" x14ac:dyDescent="0.15">
      <c r="A69" s="15">
        <v>66</v>
      </c>
      <c r="B69" s="31" t="s">
        <v>324</v>
      </c>
      <c r="C69" s="31" t="s">
        <v>325</v>
      </c>
      <c r="D69" s="31" t="s">
        <v>326</v>
      </c>
      <c r="E69" s="63">
        <v>1203086.47</v>
      </c>
      <c r="F69" s="29">
        <v>42299</v>
      </c>
      <c r="G69" s="64" t="s">
        <v>327</v>
      </c>
      <c r="H69" s="18" t="s">
        <v>328</v>
      </c>
      <c r="I69" s="31" t="s">
        <v>329</v>
      </c>
      <c r="J69" s="31"/>
      <c r="K69" s="58">
        <v>8.1666666666666661</v>
      </c>
      <c r="L69" s="19">
        <f>M69/30*49</f>
        <v>16.333333333333332</v>
      </c>
      <c r="M69" s="30">
        <v>10</v>
      </c>
      <c r="N69" s="44">
        <v>30</v>
      </c>
      <c r="O69" s="44">
        <v>49</v>
      </c>
      <c r="P69" s="27" t="s">
        <v>224</v>
      </c>
      <c r="Q69" s="27">
        <v>18050079757</v>
      </c>
      <c r="R69" s="18" t="s">
        <v>619</v>
      </c>
      <c r="S69" s="18"/>
      <c r="T69" s="18" t="s">
        <v>53</v>
      </c>
      <c r="U69" s="18"/>
      <c r="V69" s="33"/>
      <c r="W69" s="33"/>
      <c r="X69" s="18"/>
    </row>
    <row r="70" spans="1:24" s="53" customFormat="1" ht="24.95" customHeight="1" x14ac:dyDescent="0.15">
      <c r="A70" s="15">
        <v>67</v>
      </c>
      <c r="B70" s="31" t="s">
        <v>330</v>
      </c>
      <c r="C70" s="31" t="s">
        <v>331</v>
      </c>
      <c r="D70" s="31" t="s">
        <v>85</v>
      </c>
      <c r="E70" s="63">
        <v>716684.08</v>
      </c>
      <c r="F70" s="29">
        <v>41593</v>
      </c>
      <c r="G70" s="64" t="s">
        <v>332</v>
      </c>
      <c r="H70" s="18" t="s">
        <v>333</v>
      </c>
      <c r="I70" s="31" t="s">
        <v>334</v>
      </c>
      <c r="J70" s="31"/>
      <c r="K70" s="58">
        <v>4.083333333333333</v>
      </c>
      <c r="L70" s="19">
        <f>M70/30*49</f>
        <v>8.1666666666666661</v>
      </c>
      <c r="M70" s="30">
        <v>5</v>
      </c>
      <c r="N70" s="44"/>
      <c r="O70" s="44"/>
      <c r="P70" s="27" t="s">
        <v>224</v>
      </c>
      <c r="Q70" s="27">
        <v>18050079757</v>
      </c>
      <c r="R70" s="18" t="s">
        <v>619</v>
      </c>
      <c r="S70" s="18"/>
      <c r="T70" s="18" t="s">
        <v>53</v>
      </c>
      <c r="U70" s="18"/>
      <c r="V70" s="33"/>
      <c r="W70" s="33"/>
      <c r="X70" s="18"/>
    </row>
    <row r="71" spans="1:24" s="53" customFormat="1" ht="24.95" customHeight="1" x14ac:dyDescent="0.15">
      <c r="A71" s="15">
        <v>68</v>
      </c>
      <c r="B71" s="31" t="s">
        <v>335</v>
      </c>
      <c r="C71" s="31" t="s">
        <v>336</v>
      </c>
      <c r="D71" s="31" t="s">
        <v>337</v>
      </c>
      <c r="E71" s="63">
        <v>1157861.81</v>
      </c>
      <c r="F71" s="29">
        <v>42253</v>
      </c>
      <c r="G71" s="64" t="s">
        <v>338</v>
      </c>
      <c r="H71" s="18" t="s">
        <v>339</v>
      </c>
      <c r="I71" s="31" t="s">
        <v>334</v>
      </c>
      <c r="J71" s="31"/>
      <c r="K71" s="58">
        <v>4.083333333333333</v>
      </c>
      <c r="L71" s="19">
        <f>M71/30*49</f>
        <v>8.1666666666666661</v>
      </c>
      <c r="M71" s="30">
        <v>5</v>
      </c>
      <c r="N71" s="44"/>
      <c r="O71" s="44"/>
      <c r="P71" s="27" t="s">
        <v>224</v>
      </c>
      <c r="Q71" s="27">
        <v>18050079757</v>
      </c>
      <c r="R71" s="18" t="s">
        <v>619</v>
      </c>
      <c r="S71" s="18"/>
      <c r="T71" s="18" t="s">
        <v>53</v>
      </c>
      <c r="U71" s="18"/>
      <c r="V71" s="33"/>
      <c r="W71" s="33"/>
      <c r="X71" s="18"/>
    </row>
    <row r="72" spans="1:24" s="53" customFormat="1" ht="24.95" customHeight="1" x14ac:dyDescent="0.15">
      <c r="A72" s="15">
        <v>69</v>
      </c>
      <c r="B72" s="31" t="s">
        <v>340</v>
      </c>
      <c r="C72" s="31" t="s">
        <v>341</v>
      </c>
      <c r="D72" s="31" t="s">
        <v>342</v>
      </c>
      <c r="E72" s="63">
        <v>782000</v>
      </c>
      <c r="F72" s="29">
        <v>45232</v>
      </c>
      <c r="G72" s="64" t="s">
        <v>343</v>
      </c>
      <c r="H72" s="18" t="s">
        <v>344</v>
      </c>
      <c r="I72" s="31" t="s">
        <v>334</v>
      </c>
      <c r="J72" s="31"/>
      <c r="K72" s="58">
        <v>4.083333333333333</v>
      </c>
      <c r="L72" s="19">
        <f>M72/30*49</f>
        <v>8.1666666666666661</v>
      </c>
      <c r="M72" s="30">
        <v>5</v>
      </c>
      <c r="N72" s="44"/>
      <c r="O72" s="44"/>
      <c r="P72" s="27" t="s">
        <v>224</v>
      </c>
      <c r="Q72" s="27">
        <v>18050079757</v>
      </c>
      <c r="R72" s="18" t="s">
        <v>619</v>
      </c>
      <c r="S72" s="18"/>
      <c r="T72" s="18" t="s">
        <v>53</v>
      </c>
      <c r="U72" s="18"/>
      <c r="V72" s="33"/>
      <c r="W72" s="33"/>
      <c r="X72" s="18"/>
    </row>
    <row r="73" spans="1:24" s="53" customFormat="1" ht="24.95" customHeight="1" x14ac:dyDescent="0.15">
      <c r="A73" s="15">
        <v>70</v>
      </c>
      <c r="B73" s="27" t="s">
        <v>345</v>
      </c>
      <c r="C73" s="27" t="s">
        <v>346</v>
      </c>
      <c r="D73" s="27" t="s">
        <v>240</v>
      </c>
      <c r="E73" s="61">
        <v>205655.29</v>
      </c>
      <c r="F73" s="26">
        <v>38718</v>
      </c>
      <c r="G73" s="62" t="s">
        <v>347</v>
      </c>
      <c r="H73" s="27" t="s">
        <v>348</v>
      </c>
      <c r="I73" s="27" t="s">
        <v>349</v>
      </c>
      <c r="J73" s="27"/>
      <c r="K73" s="58">
        <v>0</v>
      </c>
      <c r="L73" s="28">
        <f>M73/N73*O73</f>
        <v>8.1914893617021285</v>
      </c>
      <c r="M73" s="28">
        <v>5</v>
      </c>
      <c r="N73" s="19">
        <v>28.2</v>
      </c>
      <c r="O73" s="19">
        <v>46.2</v>
      </c>
      <c r="P73" s="27" t="s">
        <v>224</v>
      </c>
      <c r="Q73" s="27">
        <v>18050079757</v>
      </c>
      <c r="R73" s="18" t="s">
        <v>618</v>
      </c>
      <c r="S73" s="18"/>
      <c r="T73" s="18" t="s">
        <v>53</v>
      </c>
      <c r="U73" s="18"/>
      <c r="V73" s="33"/>
      <c r="W73" s="33"/>
      <c r="X73" s="27"/>
    </row>
    <row r="74" spans="1:24" s="53" customFormat="1" ht="24.95" customHeight="1" x14ac:dyDescent="0.15">
      <c r="A74" s="15">
        <v>71</v>
      </c>
      <c r="B74" s="27" t="s">
        <v>350</v>
      </c>
      <c r="C74" s="27" t="s">
        <v>351</v>
      </c>
      <c r="D74" s="27" t="s">
        <v>352</v>
      </c>
      <c r="E74" s="61">
        <v>265050</v>
      </c>
      <c r="F74" s="26">
        <v>41398</v>
      </c>
      <c r="G74" s="62" t="s">
        <v>353</v>
      </c>
      <c r="H74" s="27" t="s">
        <v>354</v>
      </c>
      <c r="I74" s="27" t="s">
        <v>355</v>
      </c>
      <c r="J74" s="27"/>
      <c r="K74" s="58">
        <v>0</v>
      </c>
      <c r="L74" s="28">
        <f>M74/N74*O74</f>
        <v>8.2014388489208638</v>
      </c>
      <c r="M74" s="28">
        <v>5</v>
      </c>
      <c r="N74" s="19">
        <v>13.9</v>
      </c>
      <c r="O74" s="19">
        <v>22.8</v>
      </c>
      <c r="P74" s="27" t="s">
        <v>224</v>
      </c>
      <c r="Q74" s="27">
        <v>18050079757</v>
      </c>
      <c r="R74" s="18" t="s">
        <v>618</v>
      </c>
      <c r="S74" s="18"/>
      <c r="T74" s="18" t="s">
        <v>53</v>
      </c>
      <c r="U74" s="18"/>
      <c r="V74" s="33"/>
      <c r="W74" s="33"/>
      <c r="X74" s="18"/>
    </row>
    <row r="75" spans="1:24" s="53" customFormat="1" ht="24.95" customHeight="1" x14ac:dyDescent="0.15">
      <c r="A75" s="15">
        <v>72</v>
      </c>
      <c r="B75" s="27" t="s">
        <v>356</v>
      </c>
      <c r="C75" s="27" t="s">
        <v>357</v>
      </c>
      <c r="D75" s="27" t="s">
        <v>358</v>
      </c>
      <c r="E75" s="61">
        <v>353300.76</v>
      </c>
      <c r="F75" s="26">
        <v>40269</v>
      </c>
      <c r="G75" s="62" t="s">
        <v>359</v>
      </c>
      <c r="H75" s="27" t="s">
        <v>360</v>
      </c>
      <c r="I75" s="27" t="s">
        <v>361</v>
      </c>
      <c r="J75" s="27"/>
      <c r="K75" s="58">
        <v>0</v>
      </c>
      <c r="L75" s="28">
        <v>19.899999999999999</v>
      </c>
      <c r="M75" s="28">
        <v>12</v>
      </c>
      <c r="N75" s="44">
        <v>24.3</v>
      </c>
      <c r="O75" s="44">
        <v>39.799999999999997</v>
      </c>
      <c r="P75" s="27" t="s">
        <v>224</v>
      </c>
      <c r="Q75" s="27">
        <v>18050079757</v>
      </c>
      <c r="R75" s="18" t="s">
        <v>618</v>
      </c>
      <c r="S75" s="18"/>
      <c r="T75" s="18" t="s">
        <v>53</v>
      </c>
      <c r="U75" s="18"/>
      <c r="V75" s="33"/>
      <c r="W75" s="33"/>
      <c r="X75" s="18"/>
    </row>
    <row r="76" spans="1:24" s="53" customFormat="1" ht="24.95" customHeight="1" x14ac:dyDescent="0.15">
      <c r="A76" s="15">
        <v>73</v>
      </c>
      <c r="B76" s="27" t="s">
        <v>356</v>
      </c>
      <c r="C76" s="27">
        <v>7500</v>
      </c>
      <c r="D76" s="27" t="s">
        <v>362</v>
      </c>
      <c r="E76" s="61">
        <f>VALUE(330382.36)</f>
        <v>330382.36</v>
      </c>
      <c r="F76" s="26">
        <v>40514</v>
      </c>
      <c r="G76" s="62" t="s">
        <v>363</v>
      </c>
      <c r="H76" s="27" t="s">
        <v>364</v>
      </c>
      <c r="I76" s="27" t="s">
        <v>361</v>
      </c>
      <c r="J76" s="27"/>
      <c r="K76" s="58">
        <v>0</v>
      </c>
      <c r="L76" s="28">
        <v>19.899999999999999</v>
      </c>
      <c r="M76" s="28">
        <v>12</v>
      </c>
      <c r="N76" s="44"/>
      <c r="O76" s="44"/>
      <c r="P76" s="27" t="s">
        <v>224</v>
      </c>
      <c r="Q76" s="27">
        <v>18050079757</v>
      </c>
      <c r="R76" s="18" t="s">
        <v>618</v>
      </c>
      <c r="S76" s="18"/>
      <c r="T76" s="18" t="s">
        <v>53</v>
      </c>
      <c r="U76" s="18"/>
      <c r="V76" s="33"/>
      <c r="W76" s="33"/>
      <c r="X76" s="18"/>
    </row>
    <row r="77" spans="1:24" s="53" customFormat="1" ht="24.95" customHeight="1" x14ac:dyDescent="0.15">
      <c r="A77" s="15">
        <v>74</v>
      </c>
      <c r="B77" s="31" t="s">
        <v>365</v>
      </c>
      <c r="C77" s="31" t="s">
        <v>366</v>
      </c>
      <c r="D77" s="31" t="s">
        <v>367</v>
      </c>
      <c r="E77" s="63">
        <v>503900.6</v>
      </c>
      <c r="F77" s="29">
        <v>43752</v>
      </c>
      <c r="G77" s="64" t="s">
        <v>368</v>
      </c>
      <c r="H77" s="18" t="s">
        <v>369</v>
      </c>
      <c r="I77" s="31" t="s">
        <v>370</v>
      </c>
      <c r="J77" s="31"/>
      <c r="K77" s="58">
        <v>4</v>
      </c>
      <c r="L77" s="28">
        <f>M77/N77*O77</f>
        <v>8</v>
      </c>
      <c r="M77" s="30">
        <v>5</v>
      </c>
      <c r="N77" s="19">
        <v>20</v>
      </c>
      <c r="O77" s="19">
        <v>32</v>
      </c>
      <c r="P77" s="27" t="s">
        <v>224</v>
      </c>
      <c r="Q77" s="27">
        <v>18050079757</v>
      </c>
      <c r="R77" s="18" t="s">
        <v>619</v>
      </c>
      <c r="S77" s="18"/>
      <c r="T77" s="18" t="s">
        <v>53</v>
      </c>
      <c r="U77" s="18"/>
      <c r="V77" s="33"/>
      <c r="W77" s="33"/>
      <c r="X77" s="18"/>
    </row>
    <row r="78" spans="1:24" s="53" customFormat="1" ht="24.95" customHeight="1" x14ac:dyDescent="0.15">
      <c r="A78" s="15">
        <v>75</v>
      </c>
      <c r="B78" s="31" t="s">
        <v>371</v>
      </c>
      <c r="C78" s="31" t="s">
        <v>372</v>
      </c>
      <c r="D78" s="31" t="s">
        <v>373</v>
      </c>
      <c r="E78" s="63">
        <v>950000</v>
      </c>
      <c r="F78" s="29">
        <v>44540</v>
      </c>
      <c r="G78" s="64" t="s">
        <v>374</v>
      </c>
      <c r="H78" s="18" t="s">
        <v>626</v>
      </c>
      <c r="I78" s="31" t="s">
        <v>375</v>
      </c>
      <c r="J78" s="31"/>
      <c r="K78" s="58">
        <v>3.75</v>
      </c>
      <c r="L78" s="28">
        <f>M78/N78*O78</f>
        <v>7.5</v>
      </c>
      <c r="M78" s="30">
        <v>4.5999999999999996</v>
      </c>
      <c r="N78" s="19">
        <v>4.5999999999999996</v>
      </c>
      <c r="O78" s="19">
        <v>7.5</v>
      </c>
      <c r="P78" s="27" t="s">
        <v>224</v>
      </c>
      <c r="Q78" s="27">
        <v>18050079757</v>
      </c>
      <c r="R78" s="18" t="s">
        <v>619</v>
      </c>
      <c r="S78" s="18"/>
      <c r="T78" s="18" t="s">
        <v>53</v>
      </c>
      <c r="U78" s="18"/>
      <c r="V78" s="33"/>
      <c r="W78" s="33"/>
      <c r="X78" s="18"/>
    </row>
    <row r="79" spans="1:24" s="53" customFormat="1" ht="24.95" customHeight="1" x14ac:dyDescent="0.15">
      <c r="A79" s="15">
        <v>76</v>
      </c>
      <c r="B79" s="31" t="s">
        <v>376</v>
      </c>
      <c r="C79" s="31" t="s">
        <v>377</v>
      </c>
      <c r="D79" s="31" t="s">
        <v>378</v>
      </c>
      <c r="E79" s="63">
        <v>1495000</v>
      </c>
      <c r="F79" s="29">
        <v>45385</v>
      </c>
      <c r="G79" s="64" t="s">
        <v>379</v>
      </c>
      <c r="H79" s="18" t="s">
        <v>380</v>
      </c>
      <c r="I79" s="31" t="s">
        <v>381</v>
      </c>
      <c r="J79" s="31"/>
      <c r="K79" s="58">
        <v>4.0909090909090908</v>
      </c>
      <c r="L79" s="28">
        <f>M79/N79*O79</f>
        <v>8.1818181818181817</v>
      </c>
      <c r="M79" s="30">
        <v>5</v>
      </c>
      <c r="N79" s="19">
        <v>14.3</v>
      </c>
      <c r="O79" s="19">
        <v>23.4</v>
      </c>
      <c r="P79" s="27" t="s">
        <v>224</v>
      </c>
      <c r="Q79" s="27">
        <v>18050079757</v>
      </c>
      <c r="R79" s="18" t="s">
        <v>619</v>
      </c>
      <c r="S79" s="18"/>
      <c r="T79" s="18" t="s">
        <v>53</v>
      </c>
      <c r="U79" s="18"/>
      <c r="V79" s="33"/>
      <c r="W79" s="33"/>
      <c r="X79" s="18"/>
    </row>
    <row r="80" spans="1:24" s="53" customFormat="1" ht="24.95" customHeight="1" x14ac:dyDescent="0.15">
      <c r="A80" s="15">
        <v>77</v>
      </c>
      <c r="B80" s="31" t="s">
        <v>382</v>
      </c>
      <c r="C80" s="31" t="s">
        <v>383</v>
      </c>
      <c r="D80" s="31" t="s">
        <v>384</v>
      </c>
      <c r="E80" s="63">
        <v>11609881.02</v>
      </c>
      <c r="F80" s="29">
        <v>44675</v>
      </c>
      <c r="G80" s="64" t="s">
        <v>385</v>
      </c>
      <c r="H80" s="18" t="s">
        <v>386</v>
      </c>
      <c r="I80" s="31" t="s">
        <v>387</v>
      </c>
      <c r="J80" s="31"/>
      <c r="K80" s="58">
        <v>14.5</v>
      </c>
      <c r="L80" s="28">
        <v>29</v>
      </c>
      <c r="M80" s="30">
        <v>18</v>
      </c>
      <c r="N80" s="19">
        <v>18</v>
      </c>
      <c r="O80" s="19">
        <v>29</v>
      </c>
      <c r="P80" s="27" t="s">
        <v>224</v>
      </c>
      <c r="Q80" s="27">
        <v>18050079757</v>
      </c>
      <c r="R80" s="18" t="s">
        <v>619</v>
      </c>
      <c r="S80" s="18"/>
      <c r="T80" s="18" t="s">
        <v>53</v>
      </c>
      <c r="U80" s="18"/>
      <c r="V80" s="33"/>
      <c r="W80" s="33"/>
      <c r="X80" s="18"/>
    </row>
    <row r="81" spans="1:24" s="53" customFormat="1" ht="24.95" customHeight="1" x14ac:dyDescent="0.15">
      <c r="A81" s="15">
        <v>78</v>
      </c>
      <c r="B81" s="27" t="s">
        <v>64</v>
      </c>
      <c r="C81" s="27" t="s">
        <v>388</v>
      </c>
      <c r="D81" s="27" t="s">
        <v>66</v>
      </c>
      <c r="E81" s="61">
        <v>140142.99</v>
      </c>
      <c r="F81" s="26">
        <v>40817</v>
      </c>
      <c r="G81" s="62" t="s">
        <v>389</v>
      </c>
      <c r="H81" s="27">
        <v>20118801</v>
      </c>
      <c r="I81" s="27" t="s">
        <v>390</v>
      </c>
      <c r="J81" s="27"/>
      <c r="K81" s="58">
        <v>0</v>
      </c>
      <c r="L81" s="28">
        <f>M81/N81*O81</f>
        <v>8.1838565022421523</v>
      </c>
      <c r="M81" s="28">
        <v>5</v>
      </c>
      <c r="N81" s="19">
        <v>22.3</v>
      </c>
      <c r="O81" s="19">
        <v>36.5</v>
      </c>
      <c r="P81" s="27" t="s">
        <v>224</v>
      </c>
      <c r="Q81" s="27">
        <v>18050079757</v>
      </c>
      <c r="R81" s="18" t="s">
        <v>618</v>
      </c>
      <c r="S81" s="18"/>
      <c r="T81" s="18" t="s">
        <v>53</v>
      </c>
      <c r="U81" s="18"/>
      <c r="V81" s="33"/>
      <c r="W81" s="33"/>
      <c r="X81" s="18"/>
    </row>
    <row r="82" spans="1:24" s="53" customFormat="1" ht="24.95" customHeight="1" x14ac:dyDescent="0.15">
      <c r="A82" s="15">
        <v>79</v>
      </c>
      <c r="B82" s="27" t="s">
        <v>391</v>
      </c>
      <c r="C82" s="27" t="s">
        <v>392</v>
      </c>
      <c r="D82" s="27" t="s">
        <v>393</v>
      </c>
      <c r="E82" s="61">
        <f>VALUE(356904.92)</f>
        <v>356904.92</v>
      </c>
      <c r="F82" s="26">
        <v>40990</v>
      </c>
      <c r="G82" s="62"/>
      <c r="H82" s="27" t="s">
        <v>394</v>
      </c>
      <c r="I82" s="27" t="s">
        <v>395</v>
      </c>
      <c r="J82" s="27"/>
      <c r="K82" s="58">
        <v>0</v>
      </c>
      <c r="L82" s="28">
        <f>M82/24.3*39.8</f>
        <v>8.189300411522634</v>
      </c>
      <c r="M82" s="28">
        <v>5</v>
      </c>
      <c r="N82" s="44">
        <v>24.3</v>
      </c>
      <c r="O82" s="44">
        <v>39.799999999999997</v>
      </c>
      <c r="P82" s="27" t="s">
        <v>224</v>
      </c>
      <c r="Q82" s="27">
        <v>18050079757</v>
      </c>
      <c r="R82" s="18" t="s">
        <v>618</v>
      </c>
      <c r="S82" s="18"/>
      <c r="T82" s="18" t="s">
        <v>53</v>
      </c>
      <c r="U82" s="18"/>
      <c r="V82" s="33"/>
      <c r="W82" s="88"/>
      <c r="X82" s="69"/>
    </row>
    <row r="83" spans="1:24" s="53" customFormat="1" ht="24.95" customHeight="1" x14ac:dyDescent="0.15">
      <c r="A83" s="15">
        <v>80</v>
      </c>
      <c r="B83" s="31" t="s">
        <v>396</v>
      </c>
      <c r="C83" s="31" t="s">
        <v>397</v>
      </c>
      <c r="D83" s="31" t="s">
        <v>384</v>
      </c>
      <c r="E83" s="63">
        <v>534510.31999999995</v>
      </c>
      <c r="F83" s="29">
        <v>43675</v>
      </c>
      <c r="G83" s="64" t="s">
        <v>398</v>
      </c>
      <c r="H83" s="18" t="s">
        <v>399</v>
      </c>
      <c r="I83" s="31" t="s">
        <v>395</v>
      </c>
      <c r="J83" s="31"/>
      <c r="K83" s="58">
        <v>4.094650205761317</v>
      </c>
      <c r="L83" s="28">
        <f>M83/24.3*39.8</f>
        <v>8.189300411522634</v>
      </c>
      <c r="M83" s="30">
        <v>5</v>
      </c>
      <c r="N83" s="44"/>
      <c r="O83" s="44"/>
      <c r="P83" s="27" t="s">
        <v>224</v>
      </c>
      <c r="Q83" s="27">
        <v>18050079757</v>
      </c>
      <c r="R83" s="18" t="s">
        <v>619</v>
      </c>
      <c r="S83" s="18"/>
      <c r="T83" s="18" t="s">
        <v>53</v>
      </c>
      <c r="U83" s="18"/>
      <c r="V83" s="33"/>
      <c r="W83" s="33"/>
      <c r="X83" s="18"/>
    </row>
    <row r="84" spans="1:24" s="53" customFormat="1" ht="24.95" customHeight="1" x14ac:dyDescent="0.15">
      <c r="A84" s="15">
        <v>81</v>
      </c>
      <c r="B84" s="31" t="s">
        <v>400</v>
      </c>
      <c r="C84" s="31" t="s">
        <v>401</v>
      </c>
      <c r="D84" s="31" t="s">
        <v>402</v>
      </c>
      <c r="E84" s="63">
        <v>2474600.12</v>
      </c>
      <c r="F84" s="29">
        <v>43794</v>
      </c>
      <c r="G84" s="64" t="s">
        <v>403</v>
      </c>
      <c r="H84" s="18" t="s">
        <v>404</v>
      </c>
      <c r="I84" s="31" t="s">
        <v>395</v>
      </c>
      <c r="J84" s="31"/>
      <c r="K84" s="58">
        <v>4.094650205761317</v>
      </c>
      <c r="L84" s="28">
        <f>M84/24.3*39.8</f>
        <v>8.189300411522634</v>
      </c>
      <c r="M84" s="30">
        <v>5</v>
      </c>
      <c r="N84" s="44"/>
      <c r="O84" s="44"/>
      <c r="P84" s="27" t="s">
        <v>224</v>
      </c>
      <c r="Q84" s="27">
        <v>18050079757</v>
      </c>
      <c r="R84" s="18" t="s">
        <v>619</v>
      </c>
      <c r="S84" s="18"/>
      <c r="T84" s="18" t="s">
        <v>27</v>
      </c>
      <c r="U84" s="18"/>
      <c r="V84" s="33"/>
      <c r="W84" s="33"/>
      <c r="X84" s="18"/>
    </row>
    <row r="85" spans="1:24" s="53" customFormat="1" ht="24.95" customHeight="1" x14ac:dyDescent="0.15">
      <c r="A85" s="15">
        <v>82</v>
      </c>
      <c r="B85" s="31" t="s">
        <v>405</v>
      </c>
      <c r="C85" s="31" t="s">
        <v>406</v>
      </c>
      <c r="D85" s="31" t="s">
        <v>407</v>
      </c>
      <c r="E85" s="63">
        <v>970000</v>
      </c>
      <c r="F85" s="29">
        <v>44385</v>
      </c>
      <c r="G85" s="64" t="s">
        <v>408</v>
      </c>
      <c r="H85" s="18" t="s">
        <v>409</v>
      </c>
      <c r="I85" s="31" t="s">
        <v>395</v>
      </c>
      <c r="J85" s="31"/>
      <c r="K85" s="58">
        <v>4.094650205761317</v>
      </c>
      <c r="L85" s="28">
        <f>M85/24.3*39.8</f>
        <v>8.189300411522634</v>
      </c>
      <c r="M85" s="30">
        <v>5</v>
      </c>
      <c r="N85" s="44"/>
      <c r="O85" s="44"/>
      <c r="P85" s="27" t="s">
        <v>224</v>
      </c>
      <c r="Q85" s="27">
        <v>18050079757</v>
      </c>
      <c r="R85" s="18" t="s">
        <v>619</v>
      </c>
      <c r="S85" s="18"/>
      <c r="T85" s="18" t="s">
        <v>53</v>
      </c>
      <c r="U85" s="18"/>
      <c r="V85" s="33"/>
      <c r="W85" s="33"/>
      <c r="X85" s="18"/>
    </row>
    <row r="86" spans="1:24" s="53" customFormat="1" ht="24.95" customHeight="1" x14ac:dyDescent="0.15">
      <c r="A86" s="15">
        <v>83</v>
      </c>
      <c r="B86" s="31" t="s">
        <v>410</v>
      </c>
      <c r="C86" s="31" t="s">
        <v>411</v>
      </c>
      <c r="D86" s="31" t="s">
        <v>412</v>
      </c>
      <c r="E86" s="63">
        <v>4000000</v>
      </c>
      <c r="F86" s="29">
        <v>45483</v>
      </c>
      <c r="G86" s="64" t="s">
        <v>413</v>
      </c>
      <c r="H86" s="31" t="s">
        <v>414</v>
      </c>
      <c r="I86" s="31" t="s">
        <v>395</v>
      </c>
      <c r="J86" s="31"/>
      <c r="K86" s="58">
        <v>0</v>
      </c>
      <c r="L86" s="28">
        <f>M86/24.3*39.8</f>
        <v>7.0427983539094647</v>
      </c>
      <c r="M86" s="30">
        <v>4.3</v>
      </c>
      <c r="N86" s="44"/>
      <c r="O86" s="44"/>
      <c r="P86" s="27" t="s">
        <v>224</v>
      </c>
      <c r="Q86" s="27">
        <v>18050079757</v>
      </c>
      <c r="R86" s="18" t="s">
        <v>618</v>
      </c>
      <c r="S86" s="18"/>
      <c r="T86" s="18" t="s">
        <v>27</v>
      </c>
      <c r="U86" s="18"/>
      <c r="V86" s="33"/>
      <c r="W86" s="33"/>
      <c r="X86" s="18"/>
    </row>
    <row r="87" spans="1:24" s="53" customFormat="1" ht="24.95" customHeight="1" x14ac:dyDescent="0.15">
      <c r="A87" s="15">
        <v>84</v>
      </c>
      <c r="B87" s="31" t="s">
        <v>415</v>
      </c>
      <c r="C87" s="31" t="s">
        <v>416</v>
      </c>
      <c r="D87" s="31" t="s">
        <v>417</v>
      </c>
      <c r="E87" s="63">
        <v>813929.59</v>
      </c>
      <c r="F87" s="29">
        <v>41786</v>
      </c>
      <c r="G87" s="64" t="s">
        <v>418</v>
      </c>
      <c r="H87" s="18" t="s">
        <v>419</v>
      </c>
      <c r="I87" s="31" t="s">
        <v>420</v>
      </c>
      <c r="J87" s="31"/>
      <c r="K87" s="58">
        <v>3.2794117647058827</v>
      </c>
      <c r="L87" s="28">
        <f>M87/13.6*22.3</f>
        <v>6.5588235294117654</v>
      </c>
      <c r="M87" s="30">
        <v>4</v>
      </c>
      <c r="N87" s="44">
        <v>13.6</v>
      </c>
      <c r="O87" s="44">
        <v>22.3</v>
      </c>
      <c r="P87" s="27" t="s">
        <v>224</v>
      </c>
      <c r="Q87" s="27">
        <v>18050079757</v>
      </c>
      <c r="R87" s="18" t="s">
        <v>619</v>
      </c>
      <c r="S87" s="18"/>
      <c r="T87" s="18" t="s">
        <v>53</v>
      </c>
      <c r="U87" s="18"/>
      <c r="V87" s="33"/>
      <c r="W87" s="33"/>
      <c r="X87" s="18"/>
    </row>
    <row r="88" spans="1:24" s="53" customFormat="1" ht="24.95" customHeight="1" x14ac:dyDescent="0.15">
      <c r="A88" s="15">
        <v>85</v>
      </c>
      <c r="B88" s="31" t="s">
        <v>421</v>
      </c>
      <c r="C88" s="31" t="s">
        <v>422</v>
      </c>
      <c r="D88" s="31" t="s">
        <v>423</v>
      </c>
      <c r="E88" s="63">
        <v>5225048.3</v>
      </c>
      <c r="F88" s="29">
        <v>43391</v>
      </c>
      <c r="G88" s="64" t="s">
        <v>424</v>
      </c>
      <c r="H88" s="18" t="s">
        <v>425</v>
      </c>
      <c r="I88" s="31" t="s">
        <v>420</v>
      </c>
      <c r="J88" s="31"/>
      <c r="K88" s="58">
        <v>7.8705882352941181</v>
      </c>
      <c r="L88" s="28">
        <f>M88/13.6*22.3</f>
        <v>15.741176470588236</v>
      </c>
      <c r="M88" s="30">
        <v>9.6</v>
      </c>
      <c r="N88" s="44"/>
      <c r="O88" s="44"/>
      <c r="P88" s="27" t="s">
        <v>224</v>
      </c>
      <c r="Q88" s="27">
        <v>18050079757</v>
      </c>
      <c r="R88" s="18" t="s">
        <v>619</v>
      </c>
      <c r="S88" s="18"/>
      <c r="T88" s="18" t="s">
        <v>27</v>
      </c>
      <c r="U88" s="18"/>
      <c r="V88" s="33"/>
      <c r="W88" s="33"/>
      <c r="X88" s="18"/>
    </row>
    <row r="89" spans="1:24" s="53" customFormat="1" ht="24.95" customHeight="1" x14ac:dyDescent="0.15">
      <c r="A89" s="15">
        <v>86</v>
      </c>
      <c r="B89" s="27" t="s">
        <v>426</v>
      </c>
      <c r="C89" s="27" t="s">
        <v>427</v>
      </c>
      <c r="D89" s="27" t="s">
        <v>402</v>
      </c>
      <c r="E89" s="61">
        <v>2387816.9900000002</v>
      </c>
      <c r="F89" s="26">
        <v>41733</v>
      </c>
      <c r="G89" s="62" t="s">
        <v>428</v>
      </c>
      <c r="H89" s="27" t="s">
        <v>429</v>
      </c>
      <c r="I89" s="27" t="s">
        <v>430</v>
      </c>
      <c r="J89" s="27"/>
      <c r="K89" s="58">
        <v>12.705</v>
      </c>
      <c r="L89" s="28">
        <v>25.41</v>
      </c>
      <c r="M89" s="28">
        <v>15.5</v>
      </c>
      <c r="N89" s="19">
        <v>15.5</v>
      </c>
      <c r="O89" s="19">
        <v>25.4</v>
      </c>
      <c r="P89" s="27" t="s">
        <v>224</v>
      </c>
      <c r="Q89" s="27">
        <v>18050079757</v>
      </c>
      <c r="R89" s="18" t="s">
        <v>619</v>
      </c>
      <c r="S89" s="18"/>
      <c r="T89" s="18" t="s">
        <v>27</v>
      </c>
      <c r="U89" s="18"/>
      <c r="V89" s="33"/>
      <c r="W89" s="33"/>
      <c r="X89" s="18"/>
    </row>
    <row r="90" spans="1:24" s="53" customFormat="1" ht="24.95" customHeight="1" x14ac:dyDescent="0.15">
      <c r="A90" s="15">
        <v>87</v>
      </c>
      <c r="B90" s="31" t="s">
        <v>431</v>
      </c>
      <c r="C90" s="31" t="s">
        <v>432</v>
      </c>
      <c r="D90" s="31" t="s">
        <v>433</v>
      </c>
      <c r="E90" s="63">
        <v>580008.80000000005</v>
      </c>
      <c r="F90" s="29">
        <v>42717</v>
      </c>
      <c r="G90" s="64" t="s">
        <v>434</v>
      </c>
      <c r="H90" s="18" t="s">
        <v>435</v>
      </c>
      <c r="I90" s="31" t="s">
        <v>436</v>
      </c>
      <c r="J90" s="31"/>
      <c r="K90" s="58">
        <v>4.1195652173913038</v>
      </c>
      <c r="L90" s="28">
        <f>M90/N90*O90</f>
        <v>8.2391304347826075</v>
      </c>
      <c r="M90" s="30">
        <v>5</v>
      </c>
      <c r="N90" s="19">
        <v>23</v>
      </c>
      <c r="O90" s="19">
        <v>37.9</v>
      </c>
      <c r="P90" s="27" t="s">
        <v>224</v>
      </c>
      <c r="Q90" s="27">
        <v>18050079757</v>
      </c>
      <c r="R90" s="18" t="s">
        <v>619</v>
      </c>
      <c r="S90" s="18"/>
      <c r="T90" s="18" t="s">
        <v>53</v>
      </c>
      <c r="U90" s="18"/>
      <c r="V90" s="33"/>
      <c r="W90" s="33"/>
      <c r="X90" s="18"/>
    </row>
    <row r="91" spans="1:24" s="53" customFormat="1" ht="24.95" customHeight="1" x14ac:dyDescent="0.15">
      <c r="A91" s="15">
        <v>88</v>
      </c>
      <c r="B91" s="27" t="s">
        <v>437</v>
      </c>
      <c r="C91" s="27" t="s">
        <v>438</v>
      </c>
      <c r="D91" s="27" t="s">
        <v>439</v>
      </c>
      <c r="E91" s="61">
        <f>VALUE(3603753.59)</f>
        <v>3603753.59</v>
      </c>
      <c r="F91" s="26">
        <v>41963</v>
      </c>
      <c r="G91" s="62" t="s">
        <v>440</v>
      </c>
      <c r="H91" s="27" t="s">
        <v>441</v>
      </c>
      <c r="I91" s="27" t="s">
        <v>442</v>
      </c>
      <c r="J91" s="27"/>
      <c r="K91" s="58">
        <v>2.4580645161290322</v>
      </c>
      <c r="L91" s="28">
        <f>M91/15.5*25.4</f>
        <v>4.9161290322580644</v>
      </c>
      <c r="M91" s="28">
        <v>3</v>
      </c>
      <c r="N91" s="44">
        <v>21.82</v>
      </c>
      <c r="O91" s="44">
        <v>35.74</v>
      </c>
      <c r="P91" s="27" t="s">
        <v>224</v>
      </c>
      <c r="Q91" s="27">
        <v>18050079757</v>
      </c>
      <c r="R91" s="18" t="s">
        <v>619</v>
      </c>
      <c r="S91" s="18"/>
      <c r="T91" s="18" t="s">
        <v>53</v>
      </c>
      <c r="U91" s="18"/>
      <c r="V91" s="33"/>
      <c r="W91" s="33"/>
      <c r="X91" s="18"/>
    </row>
    <row r="92" spans="1:24" s="53" customFormat="1" ht="24.95" customHeight="1" x14ac:dyDescent="0.15">
      <c r="A92" s="15">
        <v>89</v>
      </c>
      <c r="B92" s="31" t="s">
        <v>443</v>
      </c>
      <c r="C92" s="31" t="s">
        <v>444</v>
      </c>
      <c r="D92" s="31" t="s">
        <v>445</v>
      </c>
      <c r="E92" s="63">
        <v>2534884.85</v>
      </c>
      <c r="F92" s="29">
        <v>42781</v>
      </c>
      <c r="G92" s="64" t="s">
        <v>446</v>
      </c>
      <c r="H92" s="18" t="s">
        <v>447</v>
      </c>
      <c r="I92" s="31" t="s">
        <v>442</v>
      </c>
      <c r="J92" s="31"/>
      <c r="K92" s="58">
        <v>2.4580645161290322</v>
      </c>
      <c r="L92" s="28">
        <f>M92/15.5*25.4</f>
        <v>4.9161290322580644</v>
      </c>
      <c r="M92" s="30">
        <v>3</v>
      </c>
      <c r="N92" s="44"/>
      <c r="O92" s="44"/>
      <c r="P92" s="27" t="s">
        <v>224</v>
      </c>
      <c r="Q92" s="27">
        <v>18050079757</v>
      </c>
      <c r="R92" s="18" t="s">
        <v>619</v>
      </c>
      <c r="S92" s="18"/>
      <c r="T92" s="18" t="s">
        <v>53</v>
      </c>
      <c r="U92" s="18"/>
      <c r="V92" s="33"/>
      <c r="W92" s="33"/>
      <c r="X92" s="18"/>
    </row>
    <row r="93" spans="1:24" s="53" customFormat="1" ht="24.95" customHeight="1" x14ac:dyDescent="0.15">
      <c r="A93" s="15">
        <v>90</v>
      </c>
      <c r="B93" s="31" t="s">
        <v>448</v>
      </c>
      <c r="C93" s="31" t="s">
        <v>449</v>
      </c>
      <c r="D93" s="31" t="s">
        <v>450</v>
      </c>
      <c r="E93" s="63">
        <v>1893605.93</v>
      </c>
      <c r="F93" s="29">
        <v>43747</v>
      </c>
      <c r="G93" s="64" t="s">
        <v>451</v>
      </c>
      <c r="H93" s="18" t="s">
        <v>452</v>
      </c>
      <c r="I93" s="31" t="s">
        <v>442</v>
      </c>
      <c r="J93" s="31"/>
      <c r="K93" s="58">
        <v>2.4580645161290322</v>
      </c>
      <c r="L93" s="28">
        <f>M93/15.5*25.4</f>
        <v>4.9161290322580644</v>
      </c>
      <c r="M93" s="30">
        <v>3</v>
      </c>
      <c r="N93" s="44"/>
      <c r="O93" s="44"/>
      <c r="P93" s="27" t="s">
        <v>224</v>
      </c>
      <c r="Q93" s="27">
        <v>18050079757</v>
      </c>
      <c r="R93" s="18" t="s">
        <v>619</v>
      </c>
      <c r="S93" s="18"/>
      <c r="T93" s="18" t="s">
        <v>53</v>
      </c>
      <c r="U93" s="18"/>
      <c r="V93" s="33"/>
      <c r="W93" s="33"/>
      <c r="X93" s="18"/>
    </row>
    <row r="94" spans="1:24" s="53" customFormat="1" ht="24.95" customHeight="1" x14ac:dyDescent="0.15">
      <c r="A94" s="15">
        <v>91</v>
      </c>
      <c r="B94" s="31" t="s">
        <v>453</v>
      </c>
      <c r="C94" s="31" t="s">
        <v>454</v>
      </c>
      <c r="D94" s="31" t="s">
        <v>455</v>
      </c>
      <c r="E94" s="63">
        <v>1810000</v>
      </c>
      <c r="F94" s="29">
        <v>45237</v>
      </c>
      <c r="G94" s="64" t="s">
        <v>456</v>
      </c>
      <c r="H94" s="18" t="s">
        <v>457</v>
      </c>
      <c r="I94" s="31" t="s">
        <v>442</v>
      </c>
      <c r="J94" s="31"/>
      <c r="K94" s="58">
        <v>2.4580645161290322</v>
      </c>
      <c r="L94" s="28">
        <f>M94/15.5*25.4</f>
        <v>4.9161290322580644</v>
      </c>
      <c r="M94" s="30">
        <v>3</v>
      </c>
      <c r="N94" s="44"/>
      <c r="O94" s="44"/>
      <c r="P94" s="27" t="s">
        <v>224</v>
      </c>
      <c r="Q94" s="27">
        <v>18050079757</v>
      </c>
      <c r="R94" s="18" t="s">
        <v>619</v>
      </c>
      <c r="S94" s="18"/>
      <c r="T94" s="18" t="s">
        <v>27</v>
      </c>
      <c r="V94" s="33"/>
      <c r="W94" s="33"/>
      <c r="X94" s="18"/>
    </row>
    <row r="95" spans="1:24" s="53" customFormat="1" ht="24.95" customHeight="1" x14ac:dyDescent="0.15">
      <c r="A95" s="15">
        <v>92</v>
      </c>
      <c r="B95" s="31" t="s">
        <v>458</v>
      </c>
      <c r="C95" s="31" t="s">
        <v>459</v>
      </c>
      <c r="D95" s="31" t="s">
        <v>450</v>
      </c>
      <c r="E95" s="63">
        <v>671635.64</v>
      </c>
      <c r="F95" s="29">
        <v>45238</v>
      </c>
      <c r="G95" s="64" t="s">
        <v>460</v>
      </c>
      <c r="H95" s="18" t="s">
        <v>461</v>
      </c>
      <c r="I95" s="31" t="s">
        <v>442</v>
      </c>
      <c r="J95" s="31"/>
      <c r="K95" s="58">
        <v>2.8677419354838709</v>
      </c>
      <c r="L95" s="28">
        <f>M95/15.5*25.4</f>
        <v>5.7354838709677418</v>
      </c>
      <c r="M95" s="30">
        <v>3.5</v>
      </c>
      <c r="N95" s="44"/>
      <c r="O95" s="44"/>
      <c r="P95" s="27" t="s">
        <v>224</v>
      </c>
      <c r="Q95" s="27">
        <v>18050079757</v>
      </c>
      <c r="R95" s="18" t="s">
        <v>619</v>
      </c>
      <c r="S95" s="18"/>
      <c r="T95" s="18" t="s">
        <v>53</v>
      </c>
      <c r="U95" s="18"/>
      <c r="V95" s="33"/>
      <c r="W95" s="33"/>
      <c r="X95" s="18"/>
    </row>
    <row r="96" spans="1:24" s="53" customFormat="1" ht="24.95" customHeight="1" x14ac:dyDescent="0.15">
      <c r="A96" s="15">
        <v>93</v>
      </c>
      <c r="B96" s="31" t="s">
        <v>462</v>
      </c>
      <c r="C96" s="31" t="s">
        <v>463</v>
      </c>
      <c r="D96" s="31" t="s">
        <v>464</v>
      </c>
      <c r="E96" s="63">
        <v>1261609.76</v>
      </c>
      <c r="F96" s="29">
        <v>42803</v>
      </c>
      <c r="G96" s="64" t="s">
        <v>465</v>
      </c>
      <c r="H96" s="18" t="s">
        <v>466</v>
      </c>
      <c r="I96" s="31" t="s">
        <v>467</v>
      </c>
      <c r="J96" s="31"/>
      <c r="K96" s="58">
        <v>4.0878378378378377</v>
      </c>
      <c r="L96" s="28">
        <f>M96/N96*O96</f>
        <v>8.1756756756756754</v>
      </c>
      <c r="M96" s="30">
        <v>5</v>
      </c>
      <c r="N96" s="19">
        <v>22.2</v>
      </c>
      <c r="O96" s="19">
        <v>36.299999999999997</v>
      </c>
      <c r="P96" s="27" t="s">
        <v>224</v>
      </c>
      <c r="Q96" s="27">
        <v>18050079757</v>
      </c>
      <c r="R96" s="18" t="s">
        <v>619</v>
      </c>
      <c r="S96" s="18"/>
      <c r="T96" s="18" t="s">
        <v>53</v>
      </c>
      <c r="U96" s="18"/>
      <c r="V96" s="33"/>
      <c r="W96" s="33"/>
      <c r="X96" s="18"/>
    </row>
    <row r="97" spans="1:24" s="53" customFormat="1" ht="24.95" customHeight="1" x14ac:dyDescent="0.15">
      <c r="A97" s="15">
        <v>94</v>
      </c>
      <c r="B97" s="31" t="s">
        <v>468</v>
      </c>
      <c r="C97" s="31" t="s">
        <v>469</v>
      </c>
      <c r="D97" s="31" t="s">
        <v>470</v>
      </c>
      <c r="E97" s="63">
        <v>1250000</v>
      </c>
      <c r="F97" s="29">
        <v>43640</v>
      </c>
      <c r="G97" s="64" t="s">
        <v>471</v>
      </c>
      <c r="H97" s="18" t="s">
        <v>472</v>
      </c>
      <c r="I97" s="31" t="s">
        <v>473</v>
      </c>
      <c r="J97" s="31"/>
      <c r="K97" s="58">
        <v>4.1666666666666661</v>
      </c>
      <c r="L97" s="19">
        <f>M97/30*50</f>
        <v>8.3333333333333321</v>
      </c>
      <c r="M97" s="30">
        <v>5</v>
      </c>
      <c r="N97" s="44">
        <v>30</v>
      </c>
      <c r="O97" s="44">
        <v>50</v>
      </c>
      <c r="P97" s="27" t="s">
        <v>224</v>
      </c>
      <c r="Q97" s="27">
        <v>18050079757</v>
      </c>
      <c r="R97" s="18" t="s">
        <v>619</v>
      </c>
      <c r="S97" s="18"/>
      <c r="T97" s="18" t="s">
        <v>53</v>
      </c>
      <c r="U97" s="18"/>
      <c r="V97" s="33"/>
      <c r="W97" s="33"/>
      <c r="X97" s="18"/>
    </row>
    <row r="98" spans="1:24" s="53" customFormat="1" ht="24.95" customHeight="1" x14ac:dyDescent="0.15">
      <c r="A98" s="15">
        <v>95</v>
      </c>
      <c r="B98" s="31" t="s">
        <v>474</v>
      </c>
      <c r="C98" s="31" t="s">
        <v>475</v>
      </c>
      <c r="D98" s="31" t="s">
        <v>476</v>
      </c>
      <c r="E98" s="63">
        <v>597800</v>
      </c>
      <c r="F98" s="29">
        <v>44783</v>
      </c>
      <c r="G98" s="64" t="s">
        <v>477</v>
      </c>
      <c r="H98" s="18" t="s">
        <v>478</v>
      </c>
      <c r="I98" s="31" t="s">
        <v>473</v>
      </c>
      <c r="J98" s="31"/>
      <c r="K98" s="58">
        <v>4.1666666666666661</v>
      </c>
      <c r="L98" s="19">
        <f>M98/30*50</f>
        <v>8.3333333333333321</v>
      </c>
      <c r="M98" s="30">
        <v>5</v>
      </c>
      <c r="N98" s="44"/>
      <c r="O98" s="44"/>
      <c r="P98" s="27" t="s">
        <v>224</v>
      </c>
      <c r="Q98" s="27">
        <v>18050079757</v>
      </c>
      <c r="R98" s="18" t="s">
        <v>619</v>
      </c>
      <c r="S98" s="18"/>
      <c r="T98" s="18" t="s">
        <v>53</v>
      </c>
      <c r="U98" s="18"/>
      <c r="V98" s="33"/>
      <c r="W98" s="33"/>
      <c r="X98" s="18"/>
    </row>
    <row r="99" spans="1:24" s="53" customFormat="1" ht="24.95" customHeight="1" x14ac:dyDescent="0.15">
      <c r="A99" s="15">
        <v>96</v>
      </c>
      <c r="B99" s="27" t="s">
        <v>479</v>
      </c>
      <c r="C99" s="27" t="s">
        <v>480</v>
      </c>
      <c r="D99" s="27" t="s">
        <v>481</v>
      </c>
      <c r="E99" s="61">
        <v>210833.4</v>
      </c>
      <c r="F99" s="26">
        <v>41149</v>
      </c>
      <c r="G99" s="62" t="s">
        <v>482</v>
      </c>
      <c r="H99" s="27" t="s">
        <v>483</v>
      </c>
      <c r="I99" s="27" t="s">
        <v>484</v>
      </c>
      <c r="J99" s="27"/>
      <c r="K99" s="58">
        <v>0</v>
      </c>
      <c r="L99" s="28">
        <f>M99/22.7*37.2</f>
        <v>8.1938325991189433</v>
      </c>
      <c r="M99" s="28">
        <v>5</v>
      </c>
      <c r="N99" s="44">
        <v>22.7</v>
      </c>
      <c r="O99" s="44">
        <v>37.200000000000003</v>
      </c>
      <c r="P99" s="27" t="s">
        <v>224</v>
      </c>
      <c r="Q99" s="27">
        <v>18050079757</v>
      </c>
      <c r="R99" s="18" t="s">
        <v>618</v>
      </c>
      <c r="S99" s="18"/>
      <c r="T99" s="18" t="s">
        <v>53</v>
      </c>
      <c r="U99" s="18"/>
      <c r="V99" s="33"/>
      <c r="W99" s="33"/>
      <c r="X99" s="18"/>
    </row>
    <row r="100" spans="1:24" s="53" customFormat="1" ht="24.95" customHeight="1" x14ac:dyDescent="0.15">
      <c r="A100" s="15">
        <v>97</v>
      </c>
      <c r="B100" s="27" t="s">
        <v>59</v>
      </c>
      <c r="C100" s="27" t="s">
        <v>485</v>
      </c>
      <c r="D100" s="27" t="s">
        <v>481</v>
      </c>
      <c r="E100" s="61">
        <v>241312.48</v>
      </c>
      <c r="F100" s="26">
        <v>38657</v>
      </c>
      <c r="G100" s="62" t="s">
        <v>486</v>
      </c>
      <c r="H100" s="27" t="s">
        <v>487</v>
      </c>
      <c r="I100" s="27" t="s">
        <v>484</v>
      </c>
      <c r="J100" s="27"/>
      <c r="K100" s="58">
        <v>0</v>
      </c>
      <c r="L100" s="28">
        <f>M100/22.7*37.2</f>
        <v>8.1938325991189433</v>
      </c>
      <c r="M100" s="28">
        <v>5</v>
      </c>
      <c r="N100" s="44"/>
      <c r="O100" s="44"/>
      <c r="P100" s="27" t="s">
        <v>224</v>
      </c>
      <c r="Q100" s="27">
        <v>18050079757</v>
      </c>
      <c r="R100" s="18" t="s">
        <v>618</v>
      </c>
      <c r="S100" s="18"/>
      <c r="T100" s="18" t="s">
        <v>53</v>
      </c>
      <c r="U100" s="18"/>
      <c r="V100" s="33"/>
      <c r="W100" s="33"/>
      <c r="X100" s="18"/>
    </row>
    <row r="101" spans="1:24" s="53" customFormat="1" ht="24.95" customHeight="1" x14ac:dyDescent="0.15">
      <c r="A101" s="15">
        <v>98</v>
      </c>
      <c r="B101" s="31" t="s">
        <v>488</v>
      </c>
      <c r="C101" s="31" t="s">
        <v>489</v>
      </c>
      <c r="D101" s="31" t="s">
        <v>490</v>
      </c>
      <c r="E101" s="63">
        <v>695000</v>
      </c>
      <c r="F101" s="29">
        <v>45252</v>
      </c>
      <c r="G101" s="64" t="s">
        <v>491</v>
      </c>
      <c r="H101" s="18" t="s">
        <v>492</v>
      </c>
      <c r="I101" s="31" t="s">
        <v>493</v>
      </c>
      <c r="J101" s="31"/>
      <c r="K101" s="58">
        <v>4.0983606557377046</v>
      </c>
      <c r="L101" s="28">
        <f>M101/N101*O101</f>
        <v>8.1967213114754092</v>
      </c>
      <c r="M101" s="30">
        <v>5</v>
      </c>
      <c r="N101" s="19">
        <v>122</v>
      </c>
      <c r="O101" s="19">
        <v>200</v>
      </c>
      <c r="P101" s="27" t="s">
        <v>224</v>
      </c>
      <c r="Q101" s="27">
        <v>18050079757</v>
      </c>
      <c r="R101" s="18" t="s">
        <v>619</v>
      </c>
      <c r="S101" s="18"/>
      <c r="T101" s="18" t="s">
        <v>53</v>
      </c>
      <c r="U101" s="18"/>
      <c r="V101" s="33"/>
      <c r="W101" s="33"/>
      <c r="X101" s="18"/>
    </row>
    <row r="102" spans="1:24" s="53" customFormat="1" ht="24.95" customHeight="1" x14ac:dyDescent="0.15">
      <c r="A102" s="15">
        <v>99</v>
      </c>
      <c r="B102" s="31" t="s">
        <v>494</v>
      </c>
      <c r="C102" s="31" t="s">
        <v>495</v>
      </c>
      <c r="D102" s="31" t="s">
        <v>423</v>
      </c>
      <c r="E102" s="63">
        <v>615000</v>
      </c>
      <c r="F102" s="29">
        <v>44534</v>
      </c>
      <c r="G102" s="64" t="s">
        <v>496</v>
      </c>
      <c r="H102" s="18" t="s">
        <v>497</v>
      </c>
      <c r="I102" s="31" t="s">
        <v>498</v>
      </c>
      <c r="J102" s="31"/>
      <c r="K102" s="58">
        <v>4.1279069767441863</v>
      </c>
      <c r="L102" s="19">
        <f>M102/43*71</f>
        <v>8.2558139534883725</v>
      </c>
      <c r="M102" s="30">
        <v>5</v>
      </c>
      <c r="N102" s="44">
        <v>43</v>
      </c>
      <c r="O102" s="44">
        <v>71</v>
      </c>
      <c r="P102" s="27" t="s">
        <v>224</v>
      </c>
      <c r="Q102" s="27">
        <v>18050079757</v>
      </c>
      <c r="R102" s="18" t="s">
        <v>619</v>
      </c>
      <c r="S102" s="18"/>
      <c r="T102" s="18" t="s">
        <v>27</v>
      </c>
      <c r="V102" s="33"/>
      <c r="W102" s="33"/>
      <c r="X102" s="18"/>
    </row>
    <row r="103" spans="1:24" s="53" customFormat="1" ht="24.95" customHeight="1" x14ac:dyDescent="0.15">
      <c r="A103" s="15">
        <v>100</v>
      </c>
      <c r="B103" s="18" t="s">
        <v>499</v>
      </c>
      <c r="C103" s="18" t="s">
        <v>500</v>
      </c>
      <c r="D103" s="18"/>
      <c r="E103" s="67">
        <v>750000</v>
      </c>
      <c r="F103" s="29">
        <v>45383</v>
      </c>
      <c r="G103" s="18" t="s">
        <v>501</v>
      </c>
      <c r="H103" s="18" t="s">
        <v>631</v>
      </c>
      <c r="I103" s="31" t="s">
        <v>498</v>
      </c>
      <c r="J103" s="31"/>
      <c r="K103" s="58">
        <v>0</v>
      </c>
      <c r="L103" s="19">
        <f>M103/43*71</f>
        <v>8.2558139534883725</v>
      </c>
      <c r="M103" s="30">
        <v>5</v>
      </c>
      <c r="N103" s="44"/>
      <c r="O103" s="44"/>
      <c r="P103" s="27" t="s">
        <v>224</v>
      </c>
      <c r="Q103" s="27">
        <v>18050079757</v>
      </c>
      <c r="R103" s="18" t="s">
        <v>618</v>
      </c>
      <c r="S103" s="18"/>
      <c r="T103" s="18" t="s">
        <v>27</v>
      </c>
      <c r="V103" s="33"/>
      <c r="W103" s="33"/>
      <c r="X103" s="28"/>
    </row>
    <row r="104" spans="1:24" s="53" customFormat="1" ht="24.95" customHeight="1" x14ac:dyDescent="0.15">
      <c r="A104" s="15">
        <v>101</v>
      </c>
      <c r="B104" s="18" t="s">
        <v>502</v>
      </c>
      <c r="C104" s="18" t="s">
        <v>503</v>
      </c>
      <c r="D104" s="18"/>
      <c r="E104" s="67">
        <v>3500000</v>
      </c>
      <c r="F104" s="29">
        <v>45385</v>
      </c>
      <c r="G104" s="18" t="s">
        <v>504</v>
      </c>
      <c r="H104" s="18" t="s">
        <v>632</v>
      </c>
      <c r="I104" s="31" t="s">
        <v>498</v>
      </c>
      <c r="J104" s="31"/>
      <c r="K104" s="58">
        <v>0</v>
      </c>
      <c r="L104" s="19">
        <f>M104/43*71</f>
        <v>8.2558139534883725</v>
      </c>
      <c r="M104" s="30">
        <v>5</v>
      </c>
      <c r="N104" s="44"/>
      <c r="O104" s="44"/>
      <c r="P104" s="27" t="s">
        <v>224</v>
      </c>
      <c r="Q104" s="27">
        <v>18050079757</v>
      </c>
      <c r="R104" s="18" t="s">
        <v>618</v>
      </c>
      <c r="S104" s="18"/>
      <c r="T104" s="18" t="s">
        <v>27</v>
      </c>
      <c r="V104" s="33"/>
      <c r="W104" s="33"/>
      <c r="X104" s="28"/>
    </row>
    <row r="105" spans="1:24" s="53" customFormat="1" ht="24.95" customHeight="1" x14ac:dyDescent="0.15">
      <c r="A105" s="15">
        <v>102</v>
      </c>
      <c r="B105" s="31" t="s">
        <v>505</v>
      </c>
      <c r="C105" s="31" t="s">
        <v>506</v>
      </c>
      <c r="D105" s="31" t="s">
        <v>423</v>
      </c>
      <c r="E105" s="63">
        <v>640000</v>
      </c>
      <c r="F105" s="29">
        <v>44538</v>
      </c>
      <c r="G105" s="64" t="s">
        <v>507</v>
      </c>
      <c r="H105" s="18" t="s">
        <v>508</v>
      </c>
      <c r="I105" s="31" t="s">
        <v>509</v>
      </c>
      <c r="J105" s="31"/>
      <c r="K105" s="58">
        <v>4.09375</v>
      </c>
      <c r="L105" s="28">
        <f>M105/N105*O105</f>
        <v>8.1875</v>
      </c>
      <c r="M105" s="30">
        <v>5</v>
      </c>
      <c r="N105" s="19">
        <v>160</v>
      </c>
      <c r="O105" s="19">
        <v>262</v>
      </c>
      <c r="P105" s="27" t="s">
        <v>224</v>
      </c>
      <c r="Q105" s="27">
        <v>18050079757</v>
      </c>
      <c r="R105" s="18" t="s">
        <v>619</v>
      </c>
      <c r="S105" s="18"/>
      <c r="T105" s="18" t="s">
        <v>53</v>
      </c>
      <c r="U105" s="18"/>
      <c r="V105" s="33"/>
      <c r="W105" s="33"/>
      <c r="X105" s="18"/>
    </row>
    <row r="106" spans="1:24" s="53" customFormat="1" ht="24.95" customHeight="1" x14ac:dyDescent="0.15">
      <c r="A106" s="15">
        <v>103</v>
      </c>
      <c r="B106" s="27" t="s">
        <v>510</v>
      </c>
      <c r="C106" s="27" t="s">
        <v>511</v>
      </c>
      <c r="D106" s="27" t="s">
        <v>512</v>
      </c>
      <c r="E106" s="61">
        <f>VALUE(237175.2)</f>
        <v>237175.2</v>
      </c>
      <c r="F106" s="26">
        <v>40904</v>
      </c>
      <c r="G106" s="62" t="s">
        <v>513</v>
      </c>
      <c r="H106" s="27">
        <v>11000780</v>
      </c>
      <c r="I106" s="27" t="s">
        <v>514</v>
      </c>
      <c r="J106" s="27"/>
      <c r="K106" s="58">
        <v>0</v>
      </c>
      <c r="L106" s="28">
        <f>M106/34.3*56.2</f>
        <v>8.1924198250728875</v>
      </c>
      <c r="M106" s="28">
        <v>5</v>
      </c>
      <c r="N106" s="44">
        <v>34.299999999999997</v>
      </c>
      <c r="O106" s="44">
        <v>56.2</v>
      </c>
      <c r="P106" s="27" t="s">
        <v>224</v>
      </c>
      <c r="Q106" s="27">
        <v>18050079757</v>
      </c>
      <c r="R106" s="18" t="s">
        <v>618</v>
      </c>
      <c r="S106" s="18"/>
      <c r="T106" s="18" t="s">
        <v>53</v>
      </c>
      <c r="U106" s="18"/>
      <c r="V106" s="33"/>
      <c r="W106" s="33"/>
      <c r="X106" s="18"/>
    </row>
    <row r="107" spans="1:24" s="53" customFormat="1" ht="24.95" customHeight="1" x14ac:dyDescent="0.15">
      <c r="A107" s="15">
        <v>104</v>
      </c>
      <c r="B107" s="27" t="s">
        <v>515</v>
      </c>
      <c r="C107" s="27" t="s">
        <v>516</v>
      </c>
      <c r="D107" s="27" t="s">
        <v>240</v>
      </c>
      <c r="E107" s="61">
        <v>1881982.02</v>
      </c>
      <c r="F107" s="26">
        <v>41243</v>
      </c>
      <c r="G107" s="62">
        <v>736</v>
      </c>
      <c r="H107" s="27" t="s">
        <v>517</v>
      </c>
      <c r="I107" s="27" t="s">
        <v>514</v>
      </c>
      <c r="J107" s="27"/>
      <c r="K107" s="58">
        <v>4.0962099125364437</v>
      </c>
      <c r="L107" s="28">
        <f>M107/34.3*56.2</f>
        <v>8.1924198250728875</v>
      </c>
      <c r="M107" s="28">
        <v>5</v>
      </c>
      <c r="N107" s="44"/>
      <c r="O107" s="44"/>
      <c r="P107" s="27" t="s">
        <v>224</v>
      </c>
      <c r="Q107" s="27">
        <v>18050079757</v>
      </c>
      <c r="R107" s="18" t="s">
        <v>619</v>
      </c>
      <c r="S107" s="18"/>
      <c r="T107" s="18" t="s">
        <v>27</v>
      </c>
      <c r="U107" s="70"/>
      <c r="V107" s="33"/>
      <c r="W107" s="33"/>
      <c r="X107" s="18"/>
    </row>
    <row r="108" spans="1:24" s="53" customFormat="1" ht="24.95" customHeight="1" x14ac:dyDescent="0.15">
      <c r="A108" s="15">
        <v>105</v>
      </c>
      <c r="B108" s="27" t="s">
        <v>518</v>
      </c>
      <c r="C108" s="27" t="s">
        <v>519</v>
      </c>
      <c r="D108" s="27" t="s">
        <v>512</v>
      </c>
      <c r="E108" s="61">
        <v>191057.8</v>
      </c>
      <c r="F108" s="26">
        <v>40904</v>
      </c>
      <c r="G108" s="62" t="s">
        <v>520</v>
      </c>
      <c r="H108" s="27" t="s">
        <v>521</v>
      </c>
      <c r="I108" s="27" t="s">
        <v>514</v>
      </c>
      <c r="J108" s="27"/>
      <c r="K108" s="58">
        <v>0</v>
      </c>
      <c r="L108" s="28">
        <f>M108/34.3*56.2</f>
        <v>8.1924198250728875</v>
      </c>
      <c r="M108" s="28">
        <v>5</v>
      </c>
      <c r="N108" s="44"/>
      <c r="O108" s="44"/>
      <c r="P108" s="27" t="s">
        <v>224</v>
      </c>
      <c r="Q108" s="27">
        <v>18050079757</v>
      </c>
      <c r="R108" s="18" t="s">
        <v>618</v>
      </c>
      <c r="S108" s="18"/>
      <c r="T108" s="18" t="s">
        <v>53</v>
      </c>
      <c r="U108" s="18"/>
      <c r="V108" s="33"/>
      <c r="W108" s="33"/>
      <c r="X108" s="18"/>
    </row>
    <row r="109" spans="1:24" s="53" customFormat="1" ht="24.95" customHeight="1" x14ac:dyDescent="0.15">
      <c r="A109" s="15">
        <v>106</v>
      </c>
      <c r="B109" s="18" t="s">
        <v>522</v>
      </c>
      <c r="C109" s="18" t="s">
        <v>523</v>
      </c>
      <c r="D109" s="18"/>
      <c r="E109" s="67">
        <v>589506.99</v>
      </c>
      <c r="F109" s="29">
        <v>41244</v>
      </c>
      <c r="G109" s="18">
        <v>1002158</v>
      </c>
      <c r="H109" s="18" t="s">
        <v>524</v>
      </c>
      <c r="I109" s="18" t="s">
        <v>525</v>
      </c>
      <c r="J109" s="18"/>
      <c r="K109" s="58">
        <v>0</v>
      </c>
      <c r="L109" s="19">
        <v>43.9</v>
      </c>
      <c r="M109" s="19">
        <v>26.8</v>
      </c>
      <c r="N109" s="19">
        <v>26.8</v>
      </c>
      <c r="O109" s="19">
        <v>43.9</v>
      </c>
      <c r="P109" s="27" t="s">
        <v>224</v>
      </c>
      <c r="Q109" s="27">
        <v>18050079757</v>
      </c>
      <c r="R109" s="18" t="s">
        <v>618</v>
      </c>
      <c r="S109" s="18"/>
      <c r="T109" s="18" t="s">
        <v>53</v>
      </c>
      <c r="U109" s="18"/>
      <c r="V109" s="33"/>
      <c r="W109" s="88"/>
      <c r="X109" s="69"/>
    </row>
    <row r="110" spans="1:24" s="53" customFormat="1" ht="24.95" customHeight="1" x14ac:dyDescent="0.15">
      <c r="A110" s="15">
        <v>107</v>
      </c>
      <c r="B110" s="27" t="s">
        <v>526</v>
      </c>
      <c r="C110" s="27" t="s">
        <v>527</v>
      </c>
      <c r="D110" s="27" t="s">
        <v>240</v>
      </c>
      <c r="E110" s="61">
        <v>923074.53</v>
      </c>
      <c r="F110" s="26">
        <v>39934</v>
      </c>
      <c r="G110" s="62" t="s">
        <v>528</v>
      </c>
      <c r="H110" s="27" t="s">
        <v>529</v>
      </c>
      <c r="I110" s="31" t="s">
        <v>530</v>
      </c>
      <c r="J110" s="31"/>
      <c r="K110" s="58">
        <v>0</v>
      </c>
      <c r="L110" s="28">
        <f>M110/8.9*14.6</f>
        <v>8.2022471910112351</v>
      </c>
      <c r="M110" s="28">
        <v>5</v>
      </c>
      <c r="N110" s="44">
        <v>8.9</v>
      </c>
      <c r="O110" s="44">
        <v>14.6</v>
      </c>
      <c r="P110" s="27" t="s">
        <v>224</v>
      </c>
      <c r="Q110" s="27">
        <v>18050079757</v>
      </c>
      <c r="R110" s="18" t="s">
        <v>618</v>
      </c>
      <c r="S110" s="18"/>
      <c r="T110" s="18" t="s">
        <v>53</v>
      </c>
      <c r="U110" s="18"/>
      <c r="V110" s="33"/>
      <c r="W110" s="33"/>
      <c r="X110" s="18"/>
    </row>
    <row r="111" spans="1:24" s="53" customFormat="1" ht="24.95" customHeight="1" x14ac:dyDescent="0.15">
      <c r="A111" s="15">
        <v>108</v>
      </c>
      <c r="B111" s="31" t="s">
        <v>531</v>
      </c>
      <c r="C111" s="31" t="s">
        <v>532</v>
      </c>
      <c r="D111" s="31" t="s">
        <v>533</v>
      </c>
      <c r="E111" s="63">
        <v>931156.21</v>
      </c>
      <c r="F111" s="29">
        <v>40148</v>
      </c>
      <c r="G111" s="64"/>
      <c r="H111" s="32">
        <v>20096374</v>
      </c>
      <c r="I111" s="31" t="s">
        <v>530</v>
      </c>
      <c r="J111" s="31"/>
      <c r="K111" s="58">
        <v>3.1988764044943818</v>
      </c>
      <c r="L111" s="28">
        <f>M111/8.9*14.6</f>
        <v>6.3977528089887636</v>
      </c>
      <c r="M111" s="30">
        <v>3.9</v>
      </c>
      <c r="N111" s="44"/>
      <c r="O111" s="44"/>
      <c r="P111" s="27" t="s">
        <v>224</v>
      </c>
      <c r="Q111" s="27">
        <v>18050079757</v>
      </c>
      <c r="R111" s="18" t="s">
        <v>619</v>
      </c>
      <c r="S111" s="18"/>
      <c r="T111" s="18" t="s">
        <v>53</v>
      </c>
      <c r="U111" s="18"/>
      <c r="V111" s="33"/>
      <c r="W111" s="33"/>
      <c r="X111" s="18"/>
    </row>
    <row r="112" spans="1:24" s="53" customFormat="1" ht="24.95" customHeight="1" x14ac:dyDescent="0.15">
      <c r="A112" s="15">
        <v>109</v>
      </c>
      <c r="B112" s="31" t="s">
        <v>534</v>
      </c>
      <c r="C112" s="31" t="s">
        <v>535</v>
      </c>
      <c r="D112" s="31" t="s">
        <v>536</v>
      </c>
      <c r="E112" s="63">
        <v>870477.51</v>
      </c>
      <c r="F112" s="29">
        <v>40826</v>
      </c>
      <c r="G112" s="64"/>
      <c r="H112" s="18" t="s">
        <v>537</v>
      </c>
      <c r="I112" s="31" t="s">
        <v>538</v>
      </c>
      <c r="J112" s="31"/>
      <c r="K112" s="58">
        <v>4.12</v>
      </c>
      <c r="L112" s="19">
        <f>M112/25*41.2</f>
        <v>8.24</v>
      </c>
      <c r="M112" s="30">
        <v>5</v>
      </c>
      <c r="N112" s="44">
        <v>24.1</v>
      </c>
      <c r="O112" s="44">
        <v>38.729999999999997</v>
      </c>
      <c r="P112" s="27" t="s">
        <v>224</v>
      </c>
      <c r="Q112" s="27">
        <v>18050079757</v>
      </c>
      <c r="R112" s="18" t="s">
        <v>619</v>
      </c>
      <c r="S112" s="18"/>
      <c r="T112" s="18" t="s">
        <v>53</v>
      </c>
      <c r="U112" s="18"/>
      <c r="V112" s="33"/>
      <c r="W112" s="33"/>
      <c r="X112" s="18"/>
    </row>
    <row r="113" spans="1:24" s="53" customFormat="1" ht="24.95" customHeight="1" x14ac:dyDescent="0.15">
      <c r="A113" s="15">
        <v>110</v>
      </c>
      <c r="B113" s="31" t="s">
        <v>474</v>
      </c>
      <c r="C113" s="31" t="s">
        <v>539</v>
      </c>
      <c r="D113" s="31" t="s">
        <v>540</v>
      </c>
      <c r="E113" s="63">
        <v>950000</v>
      </c>
      <c r="F113" s="29">
        <v>42835</v>
      </c>
      <c r="G113" s="64" t="s">
        <v>541</v>
      </c>
      <c r="H113" s="18" t="s">
        <v>542</v>
      </c>
      <c r="I113" s="31" t="s">
        <v>538</v>
      </c>
      <c r="J113" s="31"/>
      <c r="K113" s="58">
        <v>4.12</v>
      </c>
      <c r="L113" s="19">
        <f>M113/25*41.2</f>
        <v>8.24</v>
      </c>
      <c r="M113" s="30">
        <v>5</v>
      </c>
      <c r="N113" s="44"/>
      <c r="O113" s="44"/>
      <c r="P113" s="27" t="s">
        <v>224</v>
      </c>
      <c r="Q113" s="27">
        <v>18050079757</v>
      </c>
      <c r="R113" s="18" t="s">
        <v>619</v>
      </c>
      <c r="S113" s="18"/>
      <c r="T113" s="18" t="s">
        <v>53</v>
      </c>
      <c r="U113" s="18"/>
      <c r="V113" s="33"/>
      <c r="W113" s="33"/>
      <c r="X113" s="18"/>
    </row>
    <row r="114" spans="1:24" s="53" customFormat="1" ht="24.95" customHeight="1" x14ac:dyDescent="0.15">
      <c r="A114" s="15">
        <v>111</v>
      </c>
      <c r="B114" s="31" t="s">
        <v>543</v>
      </c>
      <c r="C114" s="31" t="s">
        <v>544</v>
      </c>
      <c r="D114" s="31" t="s">
        <v>545</v>
      </c>
      <c r="E114" s="63">
        <v>523180</v>
      </c>
      <c r="F114" s="29">
        <v>44205</v>
      </c>
      <c r="G114" s="64" t="s">
        <v>546</v>
      </c>
      <c r="H114" s="18" t="s">
        <v>547</v>
      </c>
      <c r="I114" s="31" t="s">
        <v>548</v>
      </c>
      <c r="J114" s="31"/>
      <c r="K114" s="58">
        <v>4.0170436694941882</v>
      </c>
      <c r="L114" s="28">
        <f>M114/N114*O114</f>
        <v>8.0340873389883765</v>
      </c>
      <c r="M114" s="30">
        <v>5</v>
      </c>
      <c r="N114" s="19">
        <v>63.66</v>
      </c>
      <c r="O114" s="19">
        <v>102.29</v>
      </c>
      <c r="P114" s="27" t="s">
        <v>224</v>
      </c>
      <c r="Q114" s="27">
        <v>18050079757</v>
      </c>
      <c r="R114" s="18" t="s">
        <v>619</v>
      </c>
      <c r="S114" s="18"/>
      <c r="T114" s="18" t="s">
        <v>53</v>
      </c>
      <c r="U114" s="18"/>
      <c r="V114" s="33"/>
      <c r="W114" s="33"/>
      <c r="X114" s="18"/>
    </row>
    <row r="115" spans="1:24" s="53" customFormat="1" ht="24.95" customHeight="1" x14ac:dyDescent="0.15">
      <c r="A115" s="15">
        <v>112</v>
      </c>
      <c r="B115" s="31" t="s">
        <v>458</v>
      </c>
      <c r="C115" s="31" t="s">
        <v>459</v>
      </c>
      <c r="D115" s="31" t="s">
        <v>549</v>
      </c>
      <c r="E115" s="63">
        <v>798000</v>
      </c>
      <c r="F115" s="29">
        <v>44867</v>
      </c>
      <c r="G115" s="64" t="s">
        <v>550</v>
      </c>
      <c r="H115" s="18" t="s">
        <v>551</v>
      </c>
      <c r="I115" s="31" t="s">
        <v>552</v>
      </c>
      <c r="J115" s="31"/>
      <c r="K115" s="58">
        <v>4.017094017094017</v>
      </c>
      <c r="L115" s="28">
        <f>M115/N115*O115</f>
        <v>8.0341880341880341</v>
      </c>
      <c r="M115" s="30">
        <v>5</v>
      </c>
      <c r="N115" s="19">
        <v>16.38</v>
      </c>
      <c r="O115" s="19">
        <v>26.32</v>
      </c>
      <c r="P115" s="27" t="s">
        <v>224</v>
      </c>
      <c r="Q115" s="27">
        <v>18050079757</v>
      </c>
      <c r="R115" s="18" t="s">
        <v>619</v>
      </c>
      <c r="S115" s="18"/>
      <c r="T115" s="18" t="s">
        <v>53</v>
      </c>
      <c r="U115" s="18"/>
      <c r="V115" s="33"/>
      <c r="W115" s="33"/>
      <c r="X115" s="18"/>
    </row>
    <row r="116" spans="1:24" s="53" customFormat="1" ht="24.95" customHeight="1" x14ac:dyDescent="0.15">
      <c r="A116" s="15">
        <v>113</v>
      </c>
      <c r="B116" s="31" t="s">
        <v>553</v>
      </c>
      <c r="C116" s="31" t="s">
        <v>554</v>
      </c>
      <c r="D116" s="31" t="s">
        <v>555</v>
      </c>
      <c r="E116" s="63">
        <v>899500</v>
      </c>
      <c r="F116" s="29">
        <v>44771</v>
      </c>
      <c r="G116" s="64" t="s">
        <v>556</v>
      </c>
      <c r="H116" s="18" t="s">
        <v>557</v>
      </c>
      <c r="I116" s="31" t="s">
        <v>558</v>
      </c>
      <c r="J116" s="31"/>
      <c r="K116" s="58">
        <v>4.1137566137566139</v>
      </c>
      <c r="L116" s="28">
        <f>M116/189*311</f>
        <v>8.2275132275132279</v>
      </c>
      <c r="M116" s="30">
        <v>5</v>
      </c>
      <c r="N116" s="44">
        <v>196.61</v>
      </c>
      <c r="O116" s="44">
        <v>315.93</v>
      </c>
      <c r="P116" s="27" t="s">
        <v>224</v>
      </c>
      <c r="Q116" s="27">
        <v>18050079757</v>
      </c>
      <c r="R116" s="18" t="s">
        <v>619</v>
      </c>
      <c r="S116" s="18"/>
      <c r="T116" s="18" t="s">
        <v>53</v>
      </c>
      <c r="U116" s="18"/>
      <c r="V116" s="33"/>
      <c r="W116" s="33"/>
      <c r="X116" s="18"/>
    </row>
    <row r="117" spans="1:24" s="53" customFormat="1" ht="24.95" customHeight="1" x14ac:dyDescent="0.15">
      <c r="A117" s="15">
        <v>114</v>
      </c>
      <c r="B117" s="31" t="s">
        <v>559</v>
      </c>
      <c r="C117" s="31" t="s">
        <v>560</v>
      </c>
      <c r="D117" s="31" t="s">
        <v>561</v>
      </c>
      <c r="E117" s="63">
        <v>1496500</v>
      </c>
      <c r="F117" s="29">
        <v>44860</v>
      </c>
      <c r="G117" s="64" t="s">
        <v>562</v>
      </c>
      <c r="H117" s="18" t="s">
        <v>563</v>
      </c>
      <c r="I117" s="31" t="s">
        <v>558</v>
      </c>
      <c r="J117" s="31"/>
      <c r="K117" s="58">
        <v>4.1137566137566139</v>
      </c>
      <c r="L117" s="28">
        <f>M117/189*311</f>
        <v>8.2275132275132279</v>
      </c>
      <c r="M117" s="30">
        <v>5</v>
      </c>
      <c r="N117" s="44"/>
      <c r="O117" s="44"/>
      <c r="P117" s="27" t="s">
        <v>224</v>
      </c>
      <c r="Q117" s="27">
        <v>18050079757</v>
      </c>
      <c r="R117" s="18" t="s">
        <v>619</v>
      </c>
      <c r="S117" s="18"/>
      <c r="T117" s="18" t="s">
        <v>53</v>
      </c>
      <c r="U117" s="18"/>
      <c r="V117" s="33"/>
      <c r="W117" s="33"/>
      <c r="X117" s="18"/>
    </row>
    <row r="118" spans="1:24" s="53" customFormat="1" ht="24.95" customHeight="1" x14ac:dyDescent="0.15">
      <c r="A118" s="15">
        <v>115</v>
      </c>
      <c r="B118" s="31" t="s">
        <v>564</v>
      </c>
      <c r="C118" s="31" t="s">
        <v>565</v>
      </c>
      <c r="D118" s="31" t="s">
        <v>566</v>
      </c>
      <c r="E118" s="63">
        <v>675000</v>
      </c>
      <c r="F118" s="29">
        <v>45266</v>
      </c>
      <c r="G118" s="64" t="s">
        <v>567</v>
      </c>
      <c r="H118" s="18" t="s">
        <v>568</v>
      </c>
      <c r="I118" s="31" t="s">
        <v>569</v>
      </c>
      <c r="J118" s="31"/>
      <c r="K118" s="58">
        <v>4.0172709827290172</v>
      </c>
      <c r="L118" s="28">
        <f>M118/N118*O118</f>
        <v>8.0345419654580343</v>
      </c>
      <c r="M118" s="30">
        <v>5</v>
      </c>
      <c r="N118" s="19">
        <v>198.02</v>
      </c>
      <c r="O118" s="19">
        <v>318.2</v>
      </c>
      <c r="P118" s="27" t="s">
        <v>224</v>
      </c>
      <c r="Q118" s="27">
        <v>18050079757</v>
      </c>
      <c r="R118" s="18" t="s">
        <v>619</v>
      </c>
      <c r="S118" s="18"/>
      <c r="T118" s="18" t="s">
        <v>53</v>
      </c>
      <c r="U118" s="18"/>
      <c r="V118" s="33"/>
      <c r="W118" s="33"/>
      <c r="X118" s="18"/>
    </row>
    <row r="119" spans="1:24" s="53" customFormat="1" ht="24.95" customHeight="1" x14ac:dyDescent="0.15">
      <c r="A119" s="15">
        <v>116</v>
      </c>
      <c r="B119" s="31" t="s">
        <v>570</v>
      </c>
      <c r="C119" s="31" t="s">
        <v>571</v>
      </c>
      <c r="D119" s="31" t="s">
        <v>572</v>
      </c>
      <c r="E119" s="63">
        <v>2798353</v>
      </c>
      <c r="F119" s="29">
        <v>45112</v>
      </c>
      <c r="G119" s="64" t="s">
        <v>573</v>
      </c>
      <c r="H119" s="18" t="s">
        <v>574</v>
      </c>
      <c r="I119" s="31" t="s">
        <v>575</v>
      </c>
      <c r="J119" s="31"/>
      <c r="K119" s="58">
        <v>0</v>
      </c>
      <c r="L119" s="19"/>
      <c r="M119" s="30"/>
      <c r="N119" s="19"/>
      <c r="O119" s="19"/>
      <c r="P119" s="27" t="s">
        <v>224</v>
      </c>
      <c r="Q119" s="27">
        <v>18050079757</v>
      </c>
      <c r="R119" s="18" t="s">
        <v>619</v>
      </c>
      <c r="S119" s="33"/>
      <c r="T119" s="33" t="s">
        <v>53</v>
      </c>
      <c r="U119" s="18"/>
      <c r="V119" s="18"/>
      <c r="W119" s="18"/>
      <c r="X119" s="18"/>
    </row>
    <row r="120" spans="1:24" s="53" customFormat="1" ht="24.95" customHeight="1" x14ac:dyDescent="0.15">
      <c r="A120" s="15">
        <v>117</v>
      </c>
      <c r="B120" s="31" t="s">
        <v>576</v>
      </c>
      <c r="C120" s="31" t="s">
        <v>577</v>
      </c>
      <c r="D120" s="31" t="s">
        <v>578</v>
      </c>
      <c r="E120" s="63">
        <v>2346800</v>
      </c>
      <c r="F120" s="29">
        <v>45376</v>
      </c>
      <c r="G120" s="64" t="s">
        <v>579</v>
      </c>
      <c r="H120" s="18" t="s">
        <v>580</v>
      </c>
      <c r="I120" s="31" t="s">
        <v>575</v>
      </c>
      <c r="J120" s="31"/>
      <c r="K120" s="58">
        <v>0</v>
      </c>
      <c r="L120" s="19"/>
      <c r="M120" s="30"/>
      <c r="N120" s="19"/>
      <c r="O120" s="19"/>
      <c r="P120" s="27" t="s">
        <v>224</v>
      </c>
      <c r="Q120" s="27">
        <v>18050079757</v>
      </c>
      <c r="R120" s="18" t="s">
        <v>619</v>
      </c>
      <c r="S120" s="33"/>
      <c r="T120" s="33" t="s">
        <v>53</v>
      </c>
      <c r="U120" s="18"/>
      <c r="V120" s="18"/>
      <c r="W120" s="18"/>
      <c r="X120" s="18"/>
    </row>
    <row r="121" spans="1:24" s="53" customFormat="1" ht="24.95" customHeight="1" x14ac:dyDescent="0.15">
      <c r="A121" s="15">
        <v>118</v>
      </c>
      <c r="B121" s="31" t="s">
        <v>576</v>
      </c>
      <c r="C121" s="31" t="s">
        <v>581</v>
      </c>
      <c r="D121" s="31" t="s">
        <v>578</v>
      </c>
      <c r="E121" s="63">
        <v>1985600</v>
      </c>
      <c r="F121" s="29">
        <v>45383</v>
      </c>
      <c r="G121" s="64" t="s">
        <v>582</v>
      </c>
      <c r="H121" s="18" t="s">
        <v>583</v>
      </c>
      <c r="I121" s="31" t="s">
        <v>575</v>
      </c>
      <c r="J121" s="31"/>
      <c r="K121" s="58">
        <v>0</v>
      </c>
      <c r="L121" s="19"/>
      <c r="M121" s="30"/>
      <c r="N121" s="19"/>
      <c r="O121" s="19"/>
      <c r="P121" s="27" t="s">
        <v>224</v>
      </c>
      <c r="Q121" s="27">
        <v>18050079757</v>
      </c>
      <c r="R121" s="18" t="s">
        <v>619</v>
      </c>
      <c r="S121" s="33"/>
      <c r="T121" s="33" t="s">
        <v>53</v>
      </c>
      <c r="U121" s="18"/>
      <c r="V121" s="18"/>
      <c r="W121" s="18"/>
      <c r="X121" s="18"/>
    </row>
    <row r="122" spans="1:24" ht="24.95" customHeight="1" x14ac:dyDescent="0.15">
      <c r="A122" s="15">
        <v>119</v>
      </c>
      <c r="B122" s="15" t="s">
        <v>584</v>
      </c>
      <c r="C122" s="15" t="s">
        <v>585</v>
      </c>
      <c r="D122" s="15" t="s">
        <v>586</v>
      </c>
      <c r="E122" s="57">
        <v>245009.04</v>
      </c>
      <c r="F122" s="1">
        <v>43797</v>
      </c>
      <c r="G122" s="15" t="s">
        <v>587</v>
      </c>
      <c r="H122" s="15" t="s">
        <v>588</v>
      </c>
      <c r="I122" s="4" t="s">
        <v>589</v>
      </c>
      <c r="J122" s="4"/>
      <c r="K122" s="58">
        <v>34.71</v>
      </c>
      <c r="L122" s="3">
        <v>34.71</v>
      </c>
      <c r="M122" s="3">
        <v>34.71</v>
      </c>
      <c r="N122" s="40">
        <v>19.600000000000001</v>
      </c>
      <c r="O122" s="40">
        <v>34.71</v>
      </c>
      <c r="P122" s="15" t="s">
        <v>125</v>
      </c>
      <c r="Q122" s="5">
        <v>15860721352</v>
      </c>
      <c r="R122" s="15" t="s">
        <v>611</v>
      </c>
      <c r="S122" s="13"/>
      <c r="T122" s="13" t="s">
        <v>27</v>
      </c>
      <c r="U122" s="18"/>
      <c r="V122" s="18"/>
      <c r="W122" s="18"/>
      <c r="X122" s="6"/>
    </row>
    <row r="123" spans="1:24" ht="24.95" customHeight="1" x14ac:dyDescent="0.15">
      <c r="A123" s="15">
        <v>120</v>
      </c>
      <c r="B123" s="15" t="s">
        <v>590</v>
      </c>
      <c r="C123" s="15" t="s">
        <v>591</v>
      </c>
      <c r="D123" s="15" t="s">
        <v>592</v>
      </c>
      <c r="E123" s="57">
        <v>663591.31999999995</v>
      </c>
      <c r="F123" s="1">
        <v>42324</v>
      </c>
      <c r="G123" s="15">
        <v>1748086</v>
      </c>
      <c r="H123" s="15" t="s">
        <v>593</v>
      </c>
      <c r="I123" s="4" t="s">
        <v>594</v>
      </c>
      <c r="J123" s="4"/>
      <c r="K123" s="58">
        <v>10</v>
      </c>
      <c r="L123" s="40">
        <v>10</v>
      </c>
      <c r="M123" s="40">
        <v>10</v>
      </c>
      <c r="N123" s="40">
        <v>15.19</v>
      </c>
      <c r="O123" s="40">
        <v>26.9</v>
      </c>
      <c r="P123" s="15" t="s">
        <v>125</v>
      </c>
      <c r="Q123" s="5">
        <v>15860721352</v>
      </c>
      <c r="R123" s="15" t="s">
        <v>611</v>
      </c>
      <c r="S123" s="13"/>
      <c r="T123" s="13" t="s">
        <v>27</v>
      </c>
      <c r="U123" s="18"/>
      <c r="V123" s="93"/>
      <c r="W123" s="93"/>
      <c r="X123" s="6"/>
    </row>
    <row r="124" spans="1:24" ht="24.95" customHeight="1" x14ac:dyDescent="0.15">
      <c r="A124" s="15">
        <v>121</v>
      </c>
      <c r="B124" s="7" t="s">
        <v>595</v>
      </c>
      <c r="C124" s="7" t="s">
        <v>596</v>
      </c>
      <c r="D124" s="7" t="s">
        <v>597</v>
      </c>
      <c r="E124" s="71">
        <v>7555546.7699999996</v>
      </c>
      <c r="F124" s="8">
        <v>42201</v>
      </c>
      <c r="G124" s="7" t="s">
        <v>598</v>
      </c>
      <c r="H124" s="7" t="s">
        <v>599</v>
      </c>
      <c r="I124" s="7" t="s">
        <v>600</v>
      </c>
      <c r="J124" s="85"/>
      <c r="K124" s="58">
        <v>331.1</v>
      </c>
      <c r="L124" s="9">
        <v>331.1</v>
      </c>
      <c r="M124" s="9">
        <v>165.55</v>
      </c>
      <c r="N124" s="9">
        <v>187</v>
      </c>
      <c r="O124" s="9">
        <v>331.1</v>
      </c>
      <c r="P124" s="7" t="s">
        <v>125</v>
      </c>
      <c r="Q124" s="10">
        <v>15860721352</v>
      </c>
      <c r="R124" s="7" t="s">
        <v>620</v>
      </c>
      <c r="S124" s="14"/>
      <c r="T124" s="14" t="s">
        <v>27</v>
      </c>
      <c r="U124" s="18"/>
      <c r="V124" s="93"/>
      <c r="W124" s="93"/>
      <c r="X124" s="6"/>
    </row>
    <row r="125" spans="1:24" s="34" customFormat="1" ht="24.95" customHeight="1" x14ac:dyDescent="0.15">
      <c r="A125" s="15">
        <v>122</v>
      </c>
      <c r="B125" s="72" t="s">
        <v>601</v>
      </c>
      <c r="C125" s="73" t="s">
        <v>122</v>
      </c>
      <c r="D125" s="6" t="s">
        <v>613</v>
      </c>
      <c r="E125" s="74">
        <v>206924.26</v>
      </c>
      <c r="F125" s="75">
        <v>43297</v>
      </c>
      <c r="G125" s="76" t="s">
        <v>602</v>
      </c>
      <c r="H125" s="76" t="s">
        <v>124</v>
      </c>
      <c r="I125" s="77" t="s">
        <v>594</v>
      </c>
      <c r="J125" s="77"/>
      <c r="K125" s="58">
        <v>26.9</v>
      </c>
      <c r="L125" s="6">
        <v>26.9</v>
      </c>
      <c r="M125" s="6">
        <v>26.9</v>
      </c>
      <c r="N125" s="6">
        <v>15.19</v>
      </c>
      <c r="O125" s="6">
        <v>26.9</v>
      </c>
      <c r="P125" s="6" t="s">
        <v>614</v>
      </c>
      <c r="Q125" s="78">
        <v>15860721352</v>
      </c>
      <c r="R125" s="6" t="s">
        <v>611</v>
      </c>
      <c r="S125" s="6"/>
      <c r="T125" s="6" t="s">
        <v>27</v>
      </c>
      <c r="U125" s="79"/>
      <c r="V125" s="89"/>
      <c r="W125" s="89"/>
      <c r="X125" s="6"/>
    </row>
    <row r="126" spans="1:24" s="34" customFormat="1" ht="24.95" customHeight="1" x14ac:dyDescent="0.15">
      <c r="A126" s="15">
        <v>123</v>
      </c>
      <c r="B126" s="72" t="s">
        <v>603</v>
      </c>
      <c r="C126" s="73" t="s">
        <v>122</v>
      </c>
      <c r="D126" s="6" t="s">
        <v>613</v>
      </c>
      <c r="E126" s="74">
        <v>206924.27</v>
      </c>
      <c r="F126" s="75">
        <v>43297</v>
      </c>
      <c r="G126" s="76" t="s">
        <v>604</v>
      </c>
      <c r="H126" s="76" t="s">
        <v>128</v>
      </c>
      <c r="I126" s="77" t="s">
        <v>605</v>
      </c>
      <c r="J126" s="77"/>
      <c r="K126" s="58">
        <v>21.69</v>
      </c>
      <c r="L126" s="6">
        <v>21.69</v>
      </c>
      <c r="M126" s="11">
        <v>21.69</v>
      </c>
      <c r="N126" s="11">
        <v>12.25</v>
      </c>
      <c r="O126" s="11">
        <v>21.69</v>
      </c>
      <c r="P126" s="11" t="s">
        <v>614</v>
      </c>
      <c r="Q126" s="80">
        <v>15860721352</v>
      </c>
      <c r="R126" s="11" t="s">
        <v>611</v>
      </c>
      <c r="S126" s="11"/>
      <c r="T126" s="11" t="s">
        <v>27</v>
      </c>
      <c r="U126" s="11"/>
      <c r="V126" s="81"/>
      <c r="W126" s="81"/>
      <c r="X126" s="11"/>
    </row>
    <row r="127" spans="1:24" ht="24.95" customHeight="1" x14ac:dyDescent="0.15">
      <c r="A127" s="51" t="s">
        <v>607</v>
      </c>
      <c r="B127" s="51"/>
      <c r="C127" s="51"/>
      <c r="D127" s="51"/>
      <c r="E127" s="51"/>
      <c r="F127" s="51"/>
      <c r="G127" s="51"/>
      <c r="H127" s="51"/>
      <c r="I127" s="51"/>
      <c r="J127" s="39"/>
      <c r="K127" s="38">
        <f>SUM(K4:K126)</f>
        <v>1716.9768802193016</v>
      </c>
      <c r="L127" s="17">
        <f>SUM(L4:L126)</f>
        <v>2307.4285768764262</v>
      </c>
      <c r="M127" s="19"/>
      <c r="N127" s="19"/>
      <c r="O127" s="19"/>
      <c r="P127" s="18"/>
      <c r="Q127" s="18"/>
      <c r="R127" s="18"/>
      <c r="S127" s="18"/>
      <c r="T127" s="18"/>
      <c r="U127" s="18"/>
      <c r="V127" s="18"/>
      <c r="W127" s="18"/>
      <c r="X127" s="18"/>
    </row>
  </sheetData>
  <mergeCells count="64">
    <mergeCell ref="O110:O111"/>
    <mergeCell ref="O112:O113"/>
    <mergeCell ref="O116:O117"/>
    <mergeCell ref="A1:V1"/>
    <mergeCell ref="A127:I127"/>
    <mergeCell ref="O87:O88"/>
    <mergeCell ref="O91:O95"/>
    <mergeCell ref="O97:O98"/>
    <mergeCell ref="O99:O100"/>
    <mergeCell ref="O102:O104"/>
    <mergeCell ref="O106:O108"/>
    <mergeCell ref="O58:O61"/>
    <mergeCell ref="O64:O68"/>
    <mergeCell ref="O69:O72"/>
    <mergeCell ref="O75:O76"/>
    <mergeCell ref="O82:O86"/>
    <mergeCell ref="O62:O63"/>
    <mergeCell ref="O36:O38"/>
    <mergeCell ref="O41:O42"/>
    <mergeCell ref="O43:O44"/>
    <mergeCell ref="O45:O46"/>
    <mergeCell ref="O51:O57"/>
    <mergeCell ref="O47:O49"/>
    <mergeCell ref="N112:N113"/>
    <mergeCell ref="N116:N117"/>
    <mergeCell ref="O5:O6"/>
    <mergeCell ref="O7:O8"/>
    <mergeCell ref="O11:O16"/>
    <mergeCell ref="O17:O19"/>
    <mergeCell ref="O21:O22"/>
    <mergeCell ref="O25:O29"/>
    <mergeCell ref="O30:O32"/>
    <mergeCell ref="O34:O35"/>
    <mergeCell ref="N91:N95"/>
    <mergeCell ref="N97:N98"/>
    <mergeCell ref="N99:N100"/>
    <mergeCell ref="N102:N104"/>
    <mergeCell ref="N106:N108"/>
    <mergeCell ref="N110:N111"/>
    <mergeCell ref="N64:N68"/>
    <mergeCell ref="N69:N72"/>
    <mergeCell ref="N75:N76"/>
    <mergeCell ref="N82:N86"/>
    <mergeCell ref="N87:N88"/>
    <mergeCell ref="N62:N63"/>
    <mergeCell ref="N41:N42"/>
    <mergeCell ref="N43:N44"/>
    <mergeCell ref="N45:N46"/>
    <mergeCell ref="N51:N57"/>
    <mergeCell ref="N58:N61"/>
    <mergeCell ref="N47:N49"/>
    <mergeCell ref="N17:N19"/>
    <mergeCell ref="N21:N22"/>
    <mergeCell ref="N25:N29"/>
    <mergeCell ref="N30:N32"/>
    <mergeCell ref="N34:N35"/>
    <mergeCell ref="N36:N38"/>
    <mergeCell ref="N11:N16"/>
    <mergeCell ref="A2:B2"/>
    <mergeCell ref="C2:G2"/>
    <mergeCell ref="P2:T2"/>
    <mergeCell ref="U2:V2"/>
    <mergeCell ref="N5:N6"/>
    <mergeCell ref="N7:N8"/>
  </mergeCells>
  <phoneticPr fontId="3" type="noConversion"/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Sheet3!$A$1:$A$4</xm:f>
          </x14:formula1>
          <xm:sqref>W4:W127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defaultColWidth="8.625" defaultRowHeight="14.25" x14ac:dyDescent="0.15"/>
  <sheetData>
    <row r="1" spans="1:1" x14ac:dyDescent="0.15">
      <c r="A1" s="92" t="s">
        <v>641</v>
      </c>
    </row>
    <row r="2" spans="1:1" x14ac:dyDescent="0.15">
      <c r="A2" s="92" t="s">
        <v>642</v>
      </c>
    </row>
    <row r="3" spans="1:1" x14ac:dyDescent="0.15">
      <c r="A3" s="92" t="s">
        <v>643</v>
      </c>
    </row>
    <row r="4" spans="1:1" x14ac:dyDescent="0.15">
      <c r="A4" s="92" t="s">
        <v>644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泽华 张</cp:lastModifiedBy>
  <dcterms:created xsi:type="dcterms:W3CDTF">1996-12-17T01:32:42Z</dcterms:created>
  <dcterms:modified xsi:type="dcterms:W3CDTF">2025-09-04T01:46:58Z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BDEBAF36E0514A94B616D5DDBE554BC6_13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